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6605" windowHeight="8775"/>
  </bookViews>
  <sheets>
    <sheet name="Tab A - 01_2023" sheetId="2" r:id="rId1"/>
  </sheets>
  <definedNames>
    <definedName name="_xlnm.Print_Area" localSheetId="0">'Tab A - 01_2023'!$A$1:$U$71</definedName>
  </definedNames>
  <calcPr calcId="114210"/>
</workbook>
</file>

<file path=xl/calcChain.xml><?xml version="1.0" encoding="utf-8"?>
<calcChain xmlns="http://schemas.openxmlformats.org/spreadsheetml/2006/main">
  <c r="F56" i="2"/>
  <c r="F57"/>
  <c r="F58"/>
  <c r="F59"/>
  <c r="F60"/>
  <c r="F55"/>
  <c r="N36"/>
  <c r="S36"/>
  <c r="I35"/>
  <c r="P36"/>
  <c r="T36"/>
  <c r="J35"/>
  <c r="U36"/>
  <c r="K35"/>
  <c r="S52"/>
  <c r="T52"/>
  <c r="U52"/>
  <c r="K51"/>
  <c r="N20"/>
  <c r="S20"/>
  <c r="P20"/>
  <c r="T20"/>
  <c r="U20"/>
  <c r="N21"/>
  <c r="S21"/>
  <c r="P21"/>
  <c r="T21"/>
  <c r="U21"/>
  <c r="S22"/>
  <c r="T22"/>
  <c r="U22"/>
  <c r="S23"/>
  <c r="T23"/>
  <c r="U23"/>
  <c r="K19"/>
  <c r="K69"/>
  <c r="N41"/>
  <c r="S41"/>
  <c r="T41"/>
  <c r="U41"/>
  <c r="K40"/>
  <c r="N8"/>
  <c r="S8"/>
  <c r="T8"/>
  <c r="U8"/>
  <c r="K7"/>
  <c r="K64"/>
  <c r="S50"/>
  <c r="T50"/>
  <c r="U50"/>
  <c r="K49"/>
  <c r="K65"/>
  <c r="S39"/>
  <c r="T39"/>
  <c r="U39"/>
  <c r="K38"/>
  <c r="K66"/>
  <c r="N43"/>
  <c r="R43"/>
  <c r="S43"/>
  <c r="P43"/>
  <c r="T43"/>
  <c r="U43"/>
  <c r="N44"/>
  <c r="S44"/>
  <c r="T44"/>
  <c r="U44"/>
  <c r="S45"/>
  <c r="T45"/>
  <c r="U45"/>
  <c r="K42"/>
  <c r="K67"/>
  <c r="N47"/>
  <c r="R47"/>
  <c r="S47"/>
  <c r="P47"/>
  <c r="T47"/>
  <c r="U47"/>
  <c r="S48"/>
  <c r="T48"/>
  <c r="U48"/>
  <c r="K46"/>
  <c r="S30"/>
  <c r="T30"/>
  <c r="U30"/>
  <c r="K29"/>
  <c r="K68"/>
  <c r="S54"/>
  <c r="T54"/>
  <c r="U54"/>
  <c r="K53"/>
  <c r="S10"/>
  <c r="T10"/>
  <c r="U10"/>
  <c r="K9"/>
  <c r="K70"/>
  <c r="K71"/>
  <c r="N61"/>
  <c r="O61"/>
  <c r="P61"/>
  <c r="Q61"/>
  <c r="R61"/>
  <c r="S61"/>
  <c r="T61"/>
  <c r="U61"/>
  <c r="J40"/>
  <c r="J7"/>
  <c r="J64"/>
  <c r="J49"/>
  <c r="J65"/>
  <c r="J38"/>
  <c r="J66"/>
  <c r="J42"/>
  <c r="J67"/>
  <c r="J46"/>
  <c r="J29"/>
  <c r="J68"/>
  <c r="J51"/>
  <c r="J19"/>
  <c r="J69"/>
  <c r="J53"/>
  <c r="J9"/>
  <c r="J70"/>
  <c r="J71"/>
  <c r="I53"/>
  <c r="I9"/>
  <c r="I70"/>
  <c r="I51"/>
  <c r="I19"/>
  <c r="I69"/>
  <c r="I46"/>
  <c r="I29"/>
  <c r="I68"/>
  <c r="I42"/>
  <c r="I67"/>
  <c r="I38"/>
  <c r="I66"/>
  <c r="I49"/>
  <c r="I65"/>
  <c r="I40"/>
  <c r="I7"/>
  <c r="I64"/>
  <c r="G38"/>
  <c r="F38"/>
  <c r="G7"/>
  <c r="G18"/>
  <c r="G35"/>
  <c r="G29"/>
  <c r="F35"/>
  <c r="F34"/>
  <c r="F33"/>
  <c r="F32"/>
  <c r="F31"/>
  <c r="F29"/>
  <c r="F28"/>
  <c r="F27"/>
  <c r="F26"/>
  <c r="F25"/>
  <c r="F24"/>
  <c r="F18"/>
  <c r="F17"/>
  <c r="F16"/>
  <c r="F15"/>
  <c r="F14"/>
  <c r="F13"/>
  <c r="F12"/>
  <c r="F11"/>
  <c r="F6"/>
  <c r="F5"/>
  <c r="F7"/>
  <c r="F61"/>
  <c r="G61"/>
  <c r="E61"/>
  <c r="I71"/>
  <c r="Q71"/>
  <c r="T72"/>
  <c r="S72"/>
  <c r="U72"/>
  <c r="R71"/>
  <c r="P71"/>
  <c r="N71"/>
  <c r="S71"/>
  <c r="O71"/>
  <c r="T71"/>
  <c r="U71"/>
</calcChain>
</file>

<file path=xl/sharedStrings.xml><?xml version="1.0" encoding="utf-8"?>
<sst xmlns="http://schemas.openxmlformats.org/spreadsheetml/2006/main" count="129" uniqueCount="73">
  <si>
    <t>sospeso da regolarizz.</t>
  </si>
  <si>
    <t>agente di riscossione</t>
  </si>
  <si>
    <t>importo riversato</t>
  </si>
  <si>
    <t>nr.</t>
  </si>
  <si>
    <t>data</t>
  </si>
  <si>
    <t>denominazione</t>
  </si>
  <si>
    <t>città</t>
  </si>
  <si>
    <t>totale</t>
  </si>
  <si>
    <t>di cui
TRIB. AMB.</t>
  </si>
  <si>
    <t>di cui RUOLI SANZIONI</t>
  </si>
  <si>
    <t>cap. sanzione</t>
  </si>
  <si>
    <t>importo lordo incassato + interessi di mora</t>
  </si>
  <si>
    <t xml:space="preserve">totale trattenuto
</t>
  </si>
  <si>
    <t>riversato</t>
  </si>
  <si>
    <t>ruolo</t>
  </si>
  <si>
    <t>compenso</t>
  </si>
  <si>
    <t>iva</t>
  </si>
  <si>
    <t>altra tratt./
rimb.</t>
  </si>
  <si>
    <t>mora</t>
  </si>
  <si>
    <t xml:space="preserve">totale trattenuto </t>
  </si>
  <si>
    <t>di cui:</t>
  </si>
  <si>
    <t>totali ruoli sanzioni per capitolo</t>
  </si>
  <si>
    <t>cap.</t>
  </si>
  <si>
    <t>incassato</t>
  </si>
  <si>
    <t xml:space="preserve">trattenuto </t>
  </si>
  <si>
    <t>totale trib amb.</t>
  </si>
  <si>
    <t>importo  incassato da Agenzia Entrate</t>
  </si>
  <si>
    <t>totale ruoli</t>
  </si>
  <si>
    <t>SANZIONE 2015 DA INCASSARE SU RESIDUO 1217/2015 CAP. 250</t>
  </si>
  <si>
    <t>1978/2017</t>
  </si>
  <si>
    <t>250
R.1217/15</t>
  </si>
  <si>
    <t xml:space="preserve"> RUOLI SANZIONI E INGIUNZIONI </t>
  </si>
  <si>
    <t>AGENZIA DELLE ENTRATE RISCOSSIONE</t>
  </si>
  <si>
    <t>AGENZIA DELLE ENTRATE-RISCOSSI</t>
  </si>
  <si>
    <t>REGGIO EMILIA</t>
  </si>
  <si>
    <t>MASSA CARRARA</t>
  </si>
  <si>
    <t>4836/2012</t>
  </si>
  <si>
    <t>MODENA</t>
  </si>
  <si>
    <t>779/2016</t>
  </si>
  <si>
    <t>1874/2014</t>
  </si>
  <si>
    <t>4472/2012</t>
  </si>
  <si>
    <t>3522/2020</t>
  </si>
  <si>
    <t>300 res 656/2018</t>
  </si>
  <si>
    <t>LIVORNO</t>
  </si>
  <si>
    <t>LA SPEZIA</t>
  </si>
  <si>
    <t>PARMA</t>
  </si>
  <si>
    <t>SANZIONE 2018 DA INCASSARE SU RESIDUO  656/2018 cap 300</t>
  </si>
  <si>
    <t>anno
sanzione
ruoli &gt;2015</t>
  </si>
  <si>
    <t>MANTOVA</t>
  </si>
  <si>
    <t>625/2019</t>
  </si>
  <si>
    <t>464/2016</t>
  </si>
  <si>
    <t>1409/2016</t>
  </si>
  <si>
    <t>2129/2015</t>
  </si>
  <si>
    <t xml:space="preserve">di cui: </t>
  </si>
  <si>
    <t>TOTALE RIVERSAMENTI</t>
  </si>
  <si>
    <t>PRATO</t>
  </si>
  <si>
    <t>BERGAMO</t>
  </si>
  <si>
    <t>BOLOGNA</t>
  </si>
  <si>
    <t>PADOVA</t>
  </si>
  <si>
    <t>Totali Ag.Ent.Ris.</t>
  </si>
  <si>
    <t>TAB. A - RIVERSAMENTI AGENTI DI RISCOSSIONE PER TRIBUTO AMBIENTALE E RUOLI SANZIONI E INGIUNZIONI - GENNAIO 2023</t>
  </si>
  <si>
    <t>COSENZA</t>
  </si>
  <si>
    <t>BRESCIA</t>
  </si>
  <si>
    <t>CREMONA</t>
  </si>
  <si>
    <t>MILANO</t>
  </si>
  <si>
    <t>VARESE</t>
  </si>
  <si>
    <t>ASCOLI PICENO</t>
  </si>
  <si>
    <t>LUCCA</t>
  </si>
  <si>
    <t>3357/2014</t>
  </si>
  <si>
    <t xml:space="preserve"> </t>
  </si>
  <si>
    <t>3083/2015</t>
  </si>
  <si>
    <t>2579/2014</t>
  </si>
  <si>
    <t>1755/2014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</si>
</sst>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_-&quot;€&quot;\ * #,##0.00_-;\-&quot;€&quot;\ * #,##0.00_-;_-&quot;€&quot;\ * &quot;-&quot;??_-;_-@_-"/>
    <numFmt numFmtId="165" formatCode="_-* #,##0.00_-;\-* #,##0.00_-;_-* &quot;-&quot;??_-;_-@_-"/>
    <numFmt numFmtId="166" formatCode="0.000"/>
    <numFmt numFmtId="167" formatCode="#,##0.00_ ;\-#,##0.00\ "/>
    <numFmt numFmtId="168" formatCode="#,##0_ ;\-#,##0\ "/>
    <numFmt numFmtId="169" formatCode="#,##0.0_ ;\-#,##0.0\ "/>
  </numFmts>
  <fonts count="12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</font>
    <font>
      <sz val="9"/>
      <name val="Arial"/>
      <family val="2"/>
    </font>
    <font>
      <sz val="10"/>
      <color indexed="10"/>
      <name val="Arial"/>
      <family val="2"/>
    </font>
    <font>
      <sz val="8"/>
      <color indexed="63"/>
      <name val="Helvetica"/>
      <family val="2"/>
    </font>
    <font>
      <sz val="10"/>
      <name val="Arial"/>
    </font>
    <font>
      <u/>
      <sz val="10"/>
      <color indexed="12"/>
      <name val="Arial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45">
    <xf numFmtId="0" fontId="0" fillId="0" borderId="0" xfId="0"/>
    <xf numFmtId="14" fontId="0" fillId="0" borderId="0" xfId="0" applyNumberFormat="1"/>
    <xf numFmtId="0" fontId="4" fillId="0" borderId="0" xfId="0" applyFont="1" applyFill="1" applyAlignment="1"/>
    <xf numFmtId="166" fontId="4" fillId="0" borderId="0" xfId="0" applyNumberFormat="1" applyFont="1" applyFill="1" applyAlignment="1"/>
    <xf numFmtId="165" fontId="4" fillId="0" borderId="0" xfId="0" applyNumberFormat="1" applyFont="1" applyFill="1" applyAlignment="1"/>
    <xf numFmtId="0" fontId="4" fillId="0" borderId="1" xfId="0" applyFont="1" applyFill="1" applyBorder="1" applyAlignment="1"/>
    <xf numFmtId="165" fontId="4" fillId="0" borderId="1" xfId="3" applyFont="1" applyFill="1" applyBorder="1" applyAlignment="1"/>
    <xf numFmtId="165" fontId="4" fillId="0" borderId="0" xfId="3" applyFont="1" applyFill="1" applyBorder="1" applyAlignment="1"/>
    <xf numFmtId="165" fontId="4" fillId="0" borderId="1" xfId="3" applyNumberFormat="1" applyFont="1" applyFill="1" applyBorder="1" applyAlignment="1">
      <alignment horizontal="right"/>
    </xf>
    <xf numFmtId="0" fontId="4" fillId="0" borderId="1" xfId="0" applyFont="1" applyFill="1" applyBorder="1"/>
    <xf numFmtId="167" fontId="4" fillId="0" borderId="1" xfId="3" applyNumberFormat="1" applyFont="1" applyFill="1" applyBorder="1" applyAlignment="1"/>
    <xf numFmtId="165" fontId="7" fillId="0" borderId="0" xfId="0" applyNumberFormat="1" applyFont="1" applyFill="1" applyAlignment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wrapText="1"/>
    </xf>
    <xf numFmtId="0" fontId="4" fillId="0" borderId="0" xfId="0" applyFont="1" applyFill="1"/>
    <xf numFmtId="0" fontId="2" fillId="0" borderId="1" xfId="0" applyFont="1" applyFill="1" applyBorder="1" applyAlignment="1">
      <alignment horizontal="center" wrapText="1"/>
    </xf>
    <xf numFmtId="16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/>
    <xf numFmtId="0" fontId="4" fillId="0" borderId="5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6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166" fontId="4" fillId="0" borderId="0" xfId="0" applyNumberFormat="1" applyFont="1" applyFill="1"/>
    <xf numFmtId="166" fontId="4" fillId="0" borderId="0" xfId="0" applyNumberFormat="1" applyFont="1" applyFill="1" applyAlignment="1">
      <alignment horizontal="center"/>
    </xf>
    <xf numFmtId="166" fontId="9" fillId="0" borderId="0" xfId="0" applyNumberFormat="1" applyFont="1" applyFill="1"/>
    <xf numFmtId="0" fontId="9" fillId="0" borderId="6" xfId="0" applyFont="1" applyFill="1" applyBorder="1" applyAlignment="1">
      <alignment horizontal="centerContinuous"/>
    </xf>
    <xf numFmtId="0" fontId="9" fillId="0" borderId="5" xfId="0" applyFont="1" applyFill="1" applyBorder="1" applyAlignment="1">
      <alignment horizontal="centerContinuous"/>
    </xf>
    <xf numFmtId="0" fontId="9" fillId="0" borderId="4" xfId="0" applyFont="1" applyFill="1" applyBorder="1" applyAlignment="1">
      <alignment horizontal="centerContinuous"/>
    </xf>
    <xf numFmtId="166" fontId="9" fillId="0" borderId="6" xfId="0" applyNumberFormat="1" applyFont="1" applyFill="1" applyBorder="1" applyAlignment="1">
      <alignment horizontal="centerContinuous"/>
    </xf>
    <xf numFmtId="166" fontId="9" fillId="0" borderId="4" xfId="0" applyNumberFormat="1" applyFont="1" applyFill="1" applyBorder="1" applyAlignment="1">
      <alignment horizontal="centerContinuous"/>
    </xf>
    <xf numFmtId="0" fontId="9" fillId="0" borderId="0" xfId="0" applyFont="1" applyFill="1"/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1" xfId="0" applyFont="1" applyFill="1" applyBorder="1"/>
    <xf numFmtId="14" fontId="9" fillId="0" borderId="1" xfId="0" applyNumberFormat="1" applyFont="1" applyFill="1" applyBorder="1"/>
    <xf numFmtId="0" fontId="9" fillId="0" borderId="1" xfId="0" applyFont="1" applyFill="1" applyBorder="1" applyAlignment="1">
      <alignment wrapText="1"/>
    </xf>
    <xf numFmtId="165" fontId="9" fillId="0" borderId="1" xfId="0" applyNumberFormat="1" applyFont="1" applyFill="1" applyBorder="1"/>
    <xf numFmtId="0" fontId="9" fillId="0" borderId="0" xfId="0" applyFont="1" applyFill="1" applyAlignment="1">
      <alignment horizontal="left"/>
    </xf>
    <xf numFmtId="166" fontId="9" fillId="0" borderId="0" xfId="0" applyNumberFormat="1" applyFont="1" applyFill="1" applyAlignment="1">
      <alignment horizontal="center"/>
    </xf>
    <xf numFmtId="4" fontId="4" fillId="0" borderId="1" xfId="0" applyNumberFormat="1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9" fillId="0" borderId="9" xfId="0" applyFont="1" applyFill="1" applyBorder="1"/>
    <xf numFmtId="0" fontId="9" fillId="0" borderId="0" xfId="0" applyFont="1" applyFill="1" applyAlignment="1">
      <alignment horizontal="center"/>
    </xf>
    <xf numFmtId="43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165" fontId="4" fillId="0" borderId="1" xfId="3" applyFont="1" applyFill="1" applyBorder="1" applyAlignment="1">
      <alignment horizontal="right"/>
    </xf>
    <xf numFmtId="165" fontId="9" fillId="0" borderId="0" xfId="0" applyNumberFormat="1" applyFont="1" applyFill="1"/>
    <xf numFmtId="165" fontId="4" fillId="0" borderId="1" xfId="3" applyFont="1" applyFill="1" applyBorder="1"/>
    <xf numFmtId="165" fontId="4" fillId="0" borderId="9" xfId="0" applyNumberFormat="1" applyFont="1" applyFill="1" applyBorder="1" applyAlignment="1">
      <alignment horizontal="center"/>
    </xf>
    <xf numFmtId="165" fontId="4" fillId="0" borderId="8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right" vertical="center" indent="1"/>
    </xf>
    <xf numFmtId="0" fontId="10" fillId="2" borderId="0" xfId="1" applyFill="1" applyAlignment="1" applyProtection="1">
      <alignment horizontal="center" vertical="center" wrapText="1"/>
    </xf>
    <xf numFmtId="14" fontId="8" fillId="2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65" fontId="4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165" fontId="4" fillId="0" borderId="1" xfId="3" applyNumberFormat="1" applyFont="1" applyFill="1" applyBorder="1" applyAlignment="1"/>
    <xf numFmtId="0" fontId="1" fillId="0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vertical="center" wrapText="1"/>
    </xf>
    <xf numFmtId="165" fontId="4" fillId="0" borderId="0" xfId="3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165" fontId="4" fillId="0" borderId="0" xfId="3" applyFont="1" applyFill="1" applyAlignment="1"/>
    <xf numFmtId="165" fontId="4" fillId="0" borderId="4" xfId="3" applyFont="1" applyFill="1" applyBorder="1" applyAlignment="1"/>
    <xf numFmtId="165" fontId="6" fillId="0" borderId="3" xfId="3" applyFont="1" applyFill="1" applyBorder="1" applyAlignment="1">
      <alignment vertical="center" wrapText="1"/>
    </xf>
    <xf numFmtId="165" fontId="4" fillId="0" borderId="1" xfId="3" applyFont="1" applyFill="1" applyBorder="1" applyAlignment="1">
      <alignment vertical="center" wrapText="1"/>
    </xf>
    <xf numFmtId="0" fontId="0" fillId="0" borderId="0" xfId="0" applyFill="1"/>
    <xf numFmtId="14" fontId="9" fillId="0" borderId="0" xfId="0" applyNumberFormat="1" applyFont="1" applyFill="1" applyBorder="1"/>
    <xf numFmtId="0" fontId="9" fillId="0" borderId="0" xfId="0" applyFont="1" applyFill="1" applyBorder="1" applyAlignment="1">
      <alignment wrapText="1"/>
    </xf>
    <xf numFmtId="0" fontId="1" fillId="0" borderId="0" xfId="0" applyFont="1" applyFill="1" applyBorder="1"/>
    <xf numFmtId="168" fontId="4" fillId="0" borderId="1" xfId="3" applyNumberFormat="1" applyFont="1" applyFill="1" applyBorder="1" applyAlignment="1"/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65" fontId="4" fillId="0" borderId="7" xfId="3" applyFont="1" applyFill="1" applyBorder="1"/>
    <xf numFmtId="165" fontId="4" fillId="0" borderId="2" xfId="3" applyNumberFormat="1" applyFont="1" applyFill="1" applyBorder="1" applyAlignment="1"/>
    <xf numFmtId="0" fontId="4" fillId="0" borderId="2" xfId="0" applyFont="1" applyFill="1" applyBorder="1" applyAlignment="1"/>
    <xf numFmtId="165" fontId="4" fillId="0" borderId="2" xfId="3" applyFont="1" applyFill="1" applyBorder="1" applyAlignment="1"/>
    <xf numFmtId="169" fontId="4" fillId="0" borderId="1" xfId="0" applyNumberFormat="1" applyFont="1" applyFill="1" applyBorder="1" applyAlignment="1"/>
    <xf numFmtId="14" fontId="4" fillId="0" borderId="1" xfId="0" applyNumberFormat="1" applyFont="1" applyFill="1" applyBorder="1"/>
    <xf numFmtId="165" fontId="4" fillId="0" borderId="10" xfId="3" applyNumberFormat="1" applyFont="1" applyFill="1" applyBorder="1" applyAlignment="1"/>
    <xf numFmtId="0" fontId="4" fillId="0" borderId="10" xfId="0" applyFont="1" applyFill="1" applyBorder="1" applyAlignment="1"/>
    <xf numFmtId="165" fontId="4" fillId="0" borderId="10" xfId="3" applyFont="1" applyFill="1" applyBorder="1" applyAlignment="1"/>
    <xf numFmtId="165" fontId="3" fillId="0" borderId="11" xfId="3" applyNumberFormat="1" applyFont="1" applyFill="1" applyBorder="1" applyAlignment="1"/>
    <xf numFmtId="0" fontId="3" fillId="0" borderId="1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165" fontId="4" fillId="0" borderId="1" xfId="0" applyNumberFormat="1" applyFont="1" applyFill="1" applyBorder="1"/>
    <xf numFmtId="165" fontId="4" fillId="0" borderId="7" xfId="0" applyNumberFormat="1" applyFont="1" applyFill="1" applyBorder="1"/>
    <xf numFmtId="0" fontId="4" fillId="0" borderId="13" xfId="0" applyFont="1" applyFill="1" applyBorder="1"/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9" fillId="0" borderId="6" xfId="0" applyFont="1" applyFill="1" applyBorder="1"/>
    <xf numFmtId="0" fontId="9" fillId="0" borderId="4" xfId="0" applyFont="1" applyFill="1" applyBorder="1"/>
    <xf numFmtId="0" fontId="9" fillId="0" borderId="5" xfId="0" applyFont="1" applyFill="1" applyBorder="1"/>
    <xf numFmtId="0" fontId="9" fillId="0" borderId="3" xfId="0" applyFont="1" applyFill="1" applyBorder="1"/>
    <xf numFmtId="14" fontId="9" fillId="0" borderId="3" xfId="0" applyNumberFormat="1" applyFont="1" applyFill="1" applyBorder="1"/>
    <xf numFmtId="0" fontId="9" fillId="0" borderId="3" xfId="0" applyFont="1" applyFill="1" applyBorder="1" applyAlignment="1">
      <alignment wrapText="1"/>
    </xf>
    <xf numFmtId="0" fontId="4" fillId="0" borderId="3" xfId="0" applyFont="1" applyFill="1" applyBorder="1"/>
    <xf numFmtId="165" fontId="4" fillId="0" borderId="3" xfId="0" applyNumberFormat="1" applyFont="1" applyFill="1" applyBorder="1"/>
    <xf numFmtId="0" fontId="9" fillId="0" borderId="2" xfId="0" applyFont="1" applyFill="1" applyBorder="1"/>
    <xf numFmtId="14" fontId="9" fillId="0" borderId="2" xfId="0" applyNumberFormat="1" applyFont="1" applyFill="1" applyBorder="1"/>
    <xf numFmtId="0" fontId="9" fillId="0" borderId="2" xfId="0" applyFont="1" applyFill="1" applyBorder="1" applyAlignment="1">
      <alignment wrapText="1"/>
    </xf>
    <xf numFmtId="0" fontId="4" fillId="0" borderId="2" xfId="0" applyFont="1" applyFill="1" applyBorder="1"/>
    <xf numFmtId="0" fontId="0" fillId="0" borderId="0" xfId="0" applyBorder="1"/>
    <xf numFmtId="0" fontId="9" fillId="0" borderId="4" xfId="0" applyFont="1" applyFill="1" applyBorder="1" applyAlignment="1">
      <alignment wrapText="1"/>
    </xf>
    <xf numFmtId="0" fontId="0" fillId="0" borderId="4" xfId="0" applyBorder="1"/>
    <xf numFmtId="0" fontId="0" fillId="0" borderId="5" xfId="0" applyBorder="1"/>
    <xf numFmtId="0" fontId="9" fillId="0" borderId="11" xfId="0" applyFont="1" applyFill="1" applyBorder="1"/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13" xfId="0" applyFont="1" applyFill="1" applyBorder="1"/>
    <xf numFmtId="0" fontId="9" fillId="0" borderId="12" xfId="0" applyFont="1" applyFill="1" applyBorder="1"/>
    <xf numFmtId="0" fontId="4" fillId="0" borderId="12" xfId="0" applyFont="1" applyFill="1" applyBorder="1"/>
    <xf numFmtId="14" fontId="9" fillId="0" borderId="6" xfId="0" applyNumberFormat="1" applyFont="1" applyFill="1" applyBorder="1"/>
    <xf numFmtId="14" fontId="9" fillId="0" borderId="13" xfId="0" applyNumberFormat="1" applyFont="1" applyFill="1" applyBorder="1"/>
    <xf numFmtId="14" fontId="9" fillId="0" borderId="11" xfId="0" applyNumberFormat="1" applyFont="1" applyFill="1" applyBorder="1"/>
    <xf numFmtId="0" fontId="9" fillId="0" borderId="14" xfId="0" applyFont="1" applyFill="1" applyBorder="1" applyAlignment="1">
      <alignment wrapText="1"/>
    </xf>
    <xf numFmtId="0" fontId="4" fillId="0" borderId="14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65" fontId="4" fillId="0" borderId="6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165" fontId="4" fillId="0" borderId="14" xfId="0" applyNumberFormat="1" applyFont="1" applyFill="1" applyBorder="1" applyAlignment="1">
      <alignment horizontal="center"/>
    </xf>
    <xf numFmtId="165" fontId="4" fillId="0" borderId="15" xfId="0" applyNumberFormat="1" applyFont="1" applyFill="1" applyBorder="1" applyAlignment="1">
      <alignment horizontal="center"/>
    </xf>
  </cellXfs>
  <cellStyles count="4">
    <cellStyle name="Collegamento ipertestuale" xfId="1" builtinId="8"/>
    <cellStyle name="Euro" xfId="2"/>
    <cellStyle name="Migliaia" xfId="3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>
    <pageSetUpPr fitToPage="1"/>
  </sheetPr>
  <dimension ref="A1:AM76"/>
  <sheetViews>
    <sheetView tabSelected="1" topLeftCell="D1" zoomScale="85" workbookViewId="0">
      <pane ySplit="4" topLeftCell="A5" activePane="bottomLeft" state="frozen"/>
      <selection activeCell="D1" sqref="D1"/>
      <selection pane="bottomLeft" activeCell="J8" sqref="J8"/>
    </sheetView>
  </sheetViews>
  <sheetFormatPr defaultRowHeight="15.75" customHeight="1"/>
  <cols>
    <col min="1" max="1" width="6" style="43" customWidth="1"/>
    <col min="2" max="2" width="12.5703125" style="34" customWidth="1"/>
    <col min="3" max="3" width="37" style="34" customWidth="1"/>
    <col min="4" max="4" width="16.7109375" style="34" bestFit="1" customWidth="1"/>
    <col min="5" max="5" width="11.5703125" style="34" customWidth="1"/>
    <col min="6" max="6" width="9.5703125" style="34" bestFit="1" customWidth="1"/>
    <col min="7" max="7" width="11.5703125" style="34" customWidth="1"/>
    <col min="8" max="8" width="10" style="28" customWidth="1"/>
    <col min="9" max="9" width="11" style="28" customWidth="1"/>
    <col min="10" max="10" width="11.7109375" style="28" customWidth="1"/>
    <col min="11" max="11" width="20.28515625" style="28" customWidth="1"/>
    <col min="12" max="12" width="9.7109375" style="44" bestFit="1" customWidth="1"/>
    <col min="13" max="13" width="9.7109375" style="44" customWidth="1"/>
    <col min="14" max="15" width="10.5703125" style="2" bestFit="1" customWidth="1"/>
    <col min="16" max="16" width="8" style="2" bestFit="1" customWidth="1"/>
    <col min="17" max="17" width="9" style="2" customWidth="1"/>
    <col min="18" max="18" width="10" style="2" customWidth="1"/>
    <col min="19" max="19" width="11.5703125" style="2" customWidth="1"/>
    <col min="20" max="20" width="9.85546875" style="75" bestFit="1" customWidth="1"/>
    <col min="21" max="21" width="12" style="2" bestFit="1" customWidth="1"/>
    <col min="22" max="22" width="9.5703125" style="34" customWidth="1"/>
    <col min="23" max="16384" width="9.140625" style="34"/>
  </cols>
  <sheetData>
    <row r="1" spans="1:39" s="14" customFormat="1" ht="15.75" customHeight="1">
      <c r="A1" s="25" t="s">
        <v>60</v>
      </c>
      <c r="H1" s="26"/>
      <c r="I1" s="26"/>
      <c r="J1" s="26"/>
      <c r="K1" s="26"/>
      <c r="L1" s="27"/>
      <c r="M1" s="27"/>
      <c r="N1" s="2"/>
      <c r="O1" s="2"/>
      <c r="P1" s="2"/>
      <c r="Q1" s="2"/>
      <c r="R1" s="2"/>
      <c r="S1" s="2"/>
      <c r="T1" s="75"/>
      <c r="U1" s="3"/>
    </row>
    <row r="2" spans="1:39" s="14" customFormat="1" ht="15.75" customHeight="1">
      <c r="A2" s="25"/>
      <c r="H2" s="26"/>
      <c r="I2" s="26"/>
      <c r="J2" s="26"/>
      <c r="K2" s="26"/>
      <c r="L2" s="27"/>
      <c r="M2" s="27"/>
      <c r="N2" s="2"/>
      <c r="O2" s="2"/>
      <c r="P2" s="2"/>
      <c r="Q2" s="2"/>
      <c r="R2" s="2"/>
      <c r="S2" s="2"/>
      <c r="T2" s="75"/>
      <c r="U2" s="3"/>
    </row>
    <row r="3" spans="1:39" ht="15.75" customHeight="1">
      <c r="A3" s="29" t="s">
        <v>0</v>
      </c>
      <c r="B3" s="30"/>
      <c r="C3" s="29" t="s">
        <v>1</v>
      </c>
      <c r="D3" s="31"/>
      <c r="E3" s="29" t="s">
        <v>2</v>
      </c>
      <c r="F3" s="31"/>
      <c r="G3" s="29"/>
      <c r="H3" s="32" t="s">
        <v>31</v>
      </c>
      <c r="I3" s="33"/>
      <c r="J3" s="33"/>
      <c r="K3" s="33"/>
      <c r="L3" s="31"/>
      <c r="M3" s="31"/>
      <c r="N3" s="17"/>
      <c r="O3" s="17"/>
      <c r="P3" s="17"/>
      <c r="Q3" s="17"/>
      <c r="R3" s="17"/>
      <c r="S3" s="17"/>
      <c r="T3" s="76"/>
      <c r="U3" s="18"/>
    </row>
    <row r="4" spans="1:39" s="24" customFormat="1" ht="61.15" customHeight="1">
      <c r="A4" s="19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19" t="s">
        <v>8</v>
      </c>
      <c r="G4" s="19" t="s">
        <v>9</v>
      </c>
      <c r="H4" s="35" t="s">
        <v>10</v>
      </c>
      <c r="I4" s="36" t="s">
        <v>11</v>
      </c>
      <c r="J4" s="35" t="s">
        <v>12</v>
      </c>
      <c r="K4" s="37" t="s">
        <v>13</v>
      </c>
      <c r="L4" s="21" t="s">
        <v>14</v>
      </c>
      <c r="M4" s="16" t="s">
        <v>47</v>
      </c>
      <c r="N4" s="22" t="s">
        <v>26</v>
      </c>
      <c r="O4" s="23" t="s">
        <v>15</v>
      </c>
      <c r="P4" s="23" t="s">
        <v>16</v>
      </c>
      <c r="Q4" s="22" t="s">
        <v>17</v>
      </c>
      <c r="R4" s="23" t="s">
        <v>18</v>
      </c>
      <c r="S4" s="22" t="s">
        <v>11</v>
      </c>
      <c r="T4" s="77" t="s">
        <v>19</v>
      </c>
      <c r="U4" s="23" t="s">
        <v>13</v>
      </c>
      <c r="V4" s="38"/>
    </row>
    <row r="5" spans="1:39" s="38" customFormat="1" ht="15" customHeight="1">
      <c r="A5" s="39">
        <v>80</v>
      </c>
      <c r="B5" s="40">
        <v>44936</v>
      </c>
      <c r="C5" s="41" t="s">
        <v>32</v>
      </c>
      <c r="D5" s="9" t="s">
        <v>37</v>
      </c>
      <c r="E5" s="9">
        <v>0.78</v>
      </c>
      <c r="F5" s="9">
        <f>E5-G5</f>
        <v>0.78</v>
      </c>
      <c r="G5" s="9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39" s="38" customFormat="1" ht="15" customHeight="1">
      <c r="A6" s="39">
        <v>81</v>
      </c>
      <c r="B6" s="40">
        <v>44936</v>
      </c>
      <c r="C6" s="41" t="s">
        <v>32</v>
      </c>
      <c r="D6" s="9" t="s">
        <v>45</v>
      </c>
      <c r="E6" s="9">
        <v>11.47</v>
      </c>
      <c r="F6" s="9">
        <f>E6-G6</f>
        <v>11.47</v>
      </c>
      <c r="G6" s="9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39" s="73" customFormat="1" ht="15" customHeight="1">
      <c r="A7" s="9">
        <v>82</v>
      </c>
      <c r="B7" s="91">
        <v>44936</v>
      </c>
      <c r="C7" s="52" t="s">
        <v>32</v>
      </c>
      <c r="D7" s="9" t="s">
        <v>34</v>
      </c>
      <c r="E7" s="9">
        <v>246.07</v>
      </c>
      <c r="F7" s="9">
        <f>E7-G7</f>
        <v>210.1</v>
      </c>
      <c r="G7" s="101">
        <f>SUM(K7:K10)</f>
        <v>35.97</v>
      </c>
      <c r="H7" s="63">
        <v>250</v>
      </c>
      <c r="I7" s="57">
        <f>SUM(S8)</f>
        <v>9.73</v>
      </c>
      <c r="J7" s="57">
        <f>SUM(T8)</f>
        <v>0.4</v>
      </c>
      <c r="K7" s="57">
        <f>SUM(U8)</f>
        <v>9.33</v>
      </c>
      <c r="L7" s="63" t="s">
        <v>53</v>
      </c>
      <c r="M7" s="96" t="s">
        <v>28</v>
      </c>
      <c r="N7" s="92"/>
      <c r="O7" s="92"/>
      <c r="P7" s="93"/>
      <c r="Q7" s="93"/>
      <c r="R7" s="94"/>
      <c r="S7" s="7"/>
      <c r="T7" s="7"/>
      <c r="U7" s="14"/>
      <c r="V7" s="14"/>
    </row>
    <row r="8" spans="1:39" s="73" customFormat="1" ht="15" customHeight="1">
      <c r="A8" s="38"/>
      <c r="B8" s="80"/>
      <c r="C8" s="81"/>
      <c r="H8" s="122"/>
      <c r="I8" s="123"/>
      <c r="J8" s="123"/>
      <c r="K8" s="123"/>
      <c r="L8" s="63" t="s">
        <v>29</v>
      </c>
      <c r="M8" s="69">
        <v>2015</v>
      </c>
      <c r="N8" s="8">
        <f>0.57+9.16</f>
        <v>9.73</v>
      </c>
      <c r="O8" s="67">
        <v>0.28000000000000003</v>
      </c>
      <c r="P8" s="67">
        <v>0.12</v>
      </c>
      <c r="Q8" s="66">
        <v>0</v>
      </c>
      <c r="R8" s="67">
        <v>0</v>
      </c>
      <c r="S8" s="70">
        <f>N8+R8</f>
        <v>9.73</v>
      </c>
      <c r="T8" s="78">
        <f>O8+P8+Q8</f>
        <v>0.4</v>
      </c>
      <c r="U8" s="70">
        <f>S8-T8</f>
        <v>9.33</v>
      </c>
    </row>
    <row r="9" spans="1:39" customFormat="1" ht="15" customHeight="1">
      <c r="A9" s="38"/>
      <c r="B9" s="80"/>
      <c r="C9" s="81"/>
      <c r="D9" s="73"/>
      <c r="E9" s="73"/>
      <c r="F9" s="73"/>
      <c r="G9" s="73"/>
      <c r="H9" s="63">
        <v>327</v>
      </c>
      <c r="I9" s="64">
        <f>S10</f>
        <v>26.93</v>
      </c>
      <c r="J9" s="64">
        <f>T10</f>
        <v>0.28999999999999998</v>
      </c>
      <c r="K9" s="65">
        <f>U10</f>
        <v>26.64</v>
      </c>
      <c r="L9" s="63" t="s">
        <v>20</v>
      </c>
      <c r="M9" s="71"/>
      <c r="N9" s="71"/>
      <c r="O9" s="72"/>
      <c r="P9" s="72"/>
      <c r="Q9" s="7"/>
      <c r="R9" s="7"/>
      <c r="S9" s="7"/>
      <c r="T9" s="7"/>
      <c r="U9" s="126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</row>
    <row r="10" spans="1:39" s="38" customFormat="1" ht="15" customHeight="1">
      <c r="B10" s="80"/>
      <c r="C10" s="81"/>
      <c r="D10" s="73"/>
      <c r="E10" s="73"/>
      <c r="F10" s="73"/>
      <c r="G10" s="73"/>
      <c r="H10" s="99"/>
      <c r="I10" s="57"/>
      <c r="J10" s="57"/>
      <c r="K10" s="56"/>
      <c r="L10" s="63" t="s">
        <v>49</v>
      </c>
      <c r="M10" s="9">
        <v>2018</v>
      </c>
      <c r="N10" s="68">
        <v>26.45</v>
      </c>
      <c r="O10" s="83">
        <v>0</v>
      </c>
      <c r="P10" s="5">
        <v>0.28999999999999998</v>
      </c>
      <c r="Q10" s="5">
        <v>0</v>
      </c>
      <c r="R10" s="10">
        <v>0.48</v>
      </c>
      <c r="S10" s="6">
        <f>N10+R10</f>
        <v>26.93</v>
      </c>
      <c r="T10" s="90">
        <f>O10+P10+Q10</f>
        <v>0.28999999999999998</v>
      </c>
      <c r="U10" s="6">
        <f>S10-T10</f>
        <v>26.64</v>
      </c>
    </row>
    <row r="11" spans="1:39" s="38" customFormat="1" ht="15" customHeight="1">
      <c r="A11" s="39">
        <v>83</v>
      </c>
      <c r="B11" s="40">
        <v>44936</v>
      </c>
      <c r="C11" s="41" t="s">
        <v>32</v>
      </c>
      <c r="D11" s="9" t="s">
        <v>57</v>
      </c>
      <c r="E11" s="9">
        <v>0.06</v>
      </c>
      <c r="F11" s="9">
        <f t="shared" ref="F11:F18" si="0">E11-G11</f>
        <v>0.06</v>
      </c>
      <c r="G11" s="9"/>
    </row>
    <row r="12" spans="1:39" s="38" customFormat="1" ht="15" customHeight="1">
      <c r="A12" s="39">
        <v>84</v>
      </c>
      <c r="B12" s="40">
        <v>44936</v>
      </c>
      <c r="C12" s="41" t="s">
        <v>33</v>
      </c>
      <c r="D12" s="9" t="s">
        <v>44</v>
      </c>
      <c r="E12" s="9">
        <v>0.11</v>
      </c>
      <c r="F12" s="9">
        <f t="shared" si="0"/>
        <v>0.11</v>
      </c>
      <c r="G12" s="9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39" s="38" customFormat="1" ht="15" customHeight="1">
      <c r="A13" s="39">
        <v>85</v>
      </c>
      <c r="B13" s="40">
        <v>44936</v>
      </c>
      <c r="C13" s="41" t="s">
        <v>32</v>
      </c>
      <c r="D13" s="9" t="s">
        <v>61</v>
      </c>
      <c r="E13" s="9">
        <v>0.14000000000000001</v>
      </c>
      <c r="F13" s="9">
        <f t="shared" si="0"/>
        <v>0.14000000000000001</v>
      </c>
      <c r="G13" s="9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39" s="38" customFormat="1" ht="15" customHeight="1">
      <c r="A14" s="39">
        <v>87</v>
      </c>
      <c r="B14" s="40">
        <v>44936</v>
      </c>
      <c r="C14" s="41" t="s">
        <v>32</v>
      </c>
      <c r="D14" s="9" t="s">
        <v>48</v>
      </c>
      <c r="E14" s="9">
        <v>0.56999999999999995</v>
      </c>
      <c r="F14" s="9">
        <f t="shared" si="0"/>
        <v>0.56999999999999995</v>
      </c>
      <c r="G14" s="9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39" s="38" customFormat="1" ht="15" customHeight="1">
      <c r="A15" s="39">
        <v>88</v>
      </c>
      <c r="B15" s="40">
        <v>44936</v>
      </c>
      <c r="C15" s="41" t="s">
        <v>33</v>
      </c>
      <c r="D15" s="9" t="s">
        <v>35</v>
      </c>
      <c r="E15" s="9">
        <v>0.06</v>
      </c>
      <c r="F15" s="9">
        <f t="shared" si="0"/>
        <v>0.06</v>
      </c>
      <c r="G15" s="9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39" s="38" customFormat="1" ht="15" customHeight="1">
      <c r="A16" s="39">
        <v>208</v>
      </c>
      <c r="B16" s="40">
        <v>44946</v>
      </c>
      <c r="C16" s="41" t="s">
        <v>32</v>
      </c>
      <c r="D16" s="9" t="s">
        <v>37</v>
      </c>
      <c r="E16" s="9">
        <v>0.31</v>
      </c>
      <c r="F16" s="9">
        <f t="shared" si="0"/>
        <v>0.31</v>
      </c>
      <c r="G16" s="9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2" s="38" customFormat="1" ht="15" customHeight="1">
      <c r="A17" s="39">
        <v>210</v>
      </c>
      <c r="B17" s="40">
        <v>44946</v>
      </c>
      <c r="C17" s="41" t="s">
        <v>32</v>
      </c>
      <c r="D17" s="9" t="s">
        <v>62</v>
      </c>
      <c r="E17" s="9">
        <v>0.19</v>
      </c>
      <c r="F17" s="9">
        <f t="shared" si="0"/>
        <v>0.19</v>
      </c>
      <c r="G17" s="9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2" s="38" customFormat="1" ht="15" customHeight="1">
      <c r="A18" s="108">
        <v>211</v>
      </c>
      <c r="B18" s="109">
        <v>44946</v>
      </c>
      <c r="C18" s="110" t="s">
        <v>32</v>
      </c>
      <c r="D18" s="111" t="s">
        <v>34</v>
      </c>
      <c r="E18" s="111">
        <v>52.72</v>
      </c>
      <c r="F18" s="111">
        <f t="shared" si="0"/>
        <v>3.8599999999999994</v>
      </c>
      <c r="G18" s="112">
        <f>SUM(K18:K21)</f>
        <v>48.86</v>
      </c>
    </row>
    <row r="19" spans="1:22" s="38" customFormat="1" ht="15" customHeight="1">
      <c r="A19" s="121"/>
      <c r="B19" s="127"/>
      <c r="C19" s="118"/>
      <c r="D19" s="119"/>
      <c r="E19" s="119"/>
      <c r="F19" s="119"/>
      <c r="G19" s="120"/>
      <c r="H19" s="133">
        <v>300</v>
      </c>
      <c r="I19" s="134">
        <f>SUM(S20:S23)</f>
        <v>49.599999999999994</v>
      </c>
      <c r="J19" s="134">
        <f>SUM(T20:T23)</f>
        <v>0.7400000000000001</v>
      </c>
      <c r="K19" s="134">
        <f>SUM(U20:U23)</f>
        <v>48.86</v>
      </c>
      <c r="L19" s="63" t="s">
        <v>20</v>
      </c>
      <c r="M19" s="7"/>
      <c r="N19" s="7"/>
      <c r="O19" s="7"/>
      <c r="P19" s="7"/>
      <c r="Q19" s="7"/>
      <c r="R19" s="7"/>
      <c r="S19" s="7"/>
      <c r="T19" s="7"/>
      <c r="U19" s="7"/>
    </row>
    <row r="20" spans="1:22" s="38" customFormat="1" ht="15" customHeight="1">
      <c r="A20" s="121"/>
      <c r="B20" s="128"/>
      <c r="C20" s="81"/>
      <c r="D20" s="117"/>
      <c r="E20" s="117"/>
      <c r="F20" s="117"/>
      <c r="G20" s="117"/>
      <c r="H20" s="105"/>
      <c r="I20" s="106"/>
      <c r="J20" s="106"/>
      <c r="K20" s="107"/>
      <c r="L20" s="132" t="s">
        <v>50</v>
      </c>
      <c r="M20" s="63">
        <v>2014</v>
      </c>
      <c r="N20" s="66">
        <f>12.84*2</f>
        <v>25.68</v>
      </c>
      <c r="O20" s="67">
        <v>0</v>
      </c>
      <c r="P20" s="67">
        <f>0.17*2</f>
        <v>0.34</v>
      </c>
      <c r="Q20" s="66">
        <v>0</v>
      </c>
      <c r="R20" s="67">
        <v>0</v>
      </c>
      <c r="S20" s="6">
        <f>N20+R20</f>
        <v>25.68</v>
      </c>
      <c r="T20" s="6">
        <f>O20+P20+Q20</f>
        <v>0.34</v>
      </c>
      <c r="U20" s="6">
        <f>S20-T20</f>
        <v>25.34</v>
      </c>
    </row>
    <row r="21" spans="1:22" s="38" customFormat="1" ht="15" customHeight="1">
      <c r="A21" s="121"/>
      <c r="B21" s="128"/>
      <c r="C21" s="81"/>
      <c r="D21" s="117"/>
      <c r="E21" s="117"/>
      <c r="F21" s="117"/>
      <c r="G21" s="117"/>
      <c r="H21" s="124"/>
      <c r="K21" s="125"/>
      <c r="L21" s="132" t="s">
        <v>51</v>
      </c>
      <c r="M21" s="63">
        <v>2014</v>
      </c>
      <c r="N21" s="68">
        <f>1.16*2</f>
        <v>2.3199999999999998</v>
      </c>
      <c r="O21" s="67">
        <v>0</v>
      </c>
      <c r="P21" s="5">
        <f>0.01*2</f>
        <v>0.02</v>
      </c>
      <c r="Q21" s="66">
        <v>0</v>
      </c>
      <c r="R21" s="67">
        <v>0</v>
      </c>
      <c r="S21" s="6">
        <f>N21+R21</f>
        <v>2.3199999999999998</v>
      </c>
      <c r="T21" s="6">
        <f>O21+P21+Q21</f>
        <v>0.02</v>
      </c>
      <c r="U21" s="6">
        <f>S21-T21</f>
        <v>2.2999999999999998</v>
      </c>
    </row>
    <row r="22" spans="1:22" s="38" customFormat="1" ht="15" customHeight="1">
      <c r="B22" s="128"/>
      <c r="C22" s="81"/>
      <c r="D22" s="73"/>
      <c r="E22" s="73"/>
      <c r="F22" s="73"/>
      <c r="G22" s="73"/>
      <c r="H22" s="124"/>
      <c r="K22" s="125"/>
      <c r="L22" s="133" t="s">
        <v>52</v>
      </c>
      <c r="M22" s="9"/>
      <c r="N22" s="68">
        <v>19.489999999999998</v>
      </c>
      <c r="O22" s="83">
        <v>0</v>
      </c>
      <c r="P22" s="5">
        <v>0.34</v>
      </c>
      <c r="Q22" s="5">
        <v>0</v>
      </c>
      <c r="R22" s="10">
        <v>0</v>
      </c>
      <c r="S22" s="6">
        <f>N22+R22</f>
        <v>19.489999999999998</v>
      </c>
      <c r="T22" s="90">
        <f>O22+P22+Q22</f>
        <v>0.34</v>
      </c>
      <c r="U22" s="6">
        <f>S22-T22</f>
        <v>19.149999999999999</v>
      </c>
    </row>
    <row r="23" spans="1:22" s="38" customFormat="1" ht="15" customHeight="1">
      <c r="B23" s="129"/>
      <c r="C23" s="130"/>
      <c r="D23" s="131"/>
      <c r="E23" s="131"/>
      <c r="F23" s="131"/>
      <c r="G23" s="131"/>
      <c r="H23" s="135"/>
      <c r="I23" s="136"/>
      <c r="J23" s="136"/>
      <c r="K23" s="137"/>
      <c r="L23" s="63" t="s">
        <v>36</v>
      </c>
      <c r="M23" s="9"/>
      <c r="N23" s="68">
        <v>2.11</v>
      </c>
      <c r="O23" s="83">
        <v>0</v>
      </c>
      <c r="P23" s="5">
        <v>0.04</v>
      </c>
      <c r="Q23" s="5">
        <v>0</v>
      </c>
      <c r="R23" s="10">
        <v>0</v>
      </c>
      <c r="S23" s="6">
        <f>N23+R23</f>
        <v>2.11</v>
      </c>
      <c r="T23" s="90">
        <f>O23+P23+Q23</f>
        <v>0.04</v>
      </c>
      <c r="U23" s="6">
        <f>S23-T23</f>
        <v>2.0699999999999998</v>
      </c>
      <c r="V23" s="79"/>
    </row>
    <row r="24" spans="1:22" s="38" customFormat="1" ht="15" customHeight="1">
      <c r="A24" s="113">
        <v>212</v>
      </c>
      <c r="B24" s="114">
        <v>44946</v>
      </c>
      <c r="C24" s="115" t="s">
        <v>32</v>
      </c>
      <c r="D24" s="116" t="s">
        <v>63</v>
      </c>
      <c r="E24" s="116">
        <v>1.02</v>
      </c>
      <c r="F24" s="116">
        <f t="shared" ref="F24:F29" si="1">E24-G24</f>
        <v>1.02</v>
      </c>
      <c r="G24" s="116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2" s="38" customFormat="1" ht="15" customHeight="1">
      <c r="A25" s="39">
        <v>213</v>
      </c>
      <c r="B25" s="40">
        <v>44946</v>
      </c>
      <c r="C25" s="41" t="s">
        <v>33</v>
      </c>
      <c r="D25" s="9" t="s">
        <v>44</v>
      </c>
      <c r="E25" s="9">
        <v>1.04</v>
      </c>
      <c r="F25" s="9">
        <f t="shared" si="1"/>
        <v>1.04</v>
      </c>
      <c r="G25" s="9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2" s="38" customFormat="1" ht="15" customHeight="1">
      <c r="A26" s="39">
        <v>214</v>
      </c>
      <c r="B26" s="40">
        <v>44946</v>
      </c>
      <c r="C26" s="41" t="s">
        <v>32</v>
      </c>
      <c r="D26" s="9" t="s">
        <v>64</v>
      </c>
      <c r="E26" s="9">
        <v>2.68</v>
      </c>
      <c r="F26" s="9">
        <f t="shared" si="1"/>
        <v>2.68</v>
      </c>
      <c r="G26" s="9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2" s="38" customFormat="1" ht="15" customHeight="1">
      <c r="A27" s="39">
        <v>216</v>
      </c>
      <c r="B27" s="40">
        <v>44946</v>
      </c>
      <c r="C27" s="41" t="s">
        <v>33</v>
      </c>
      <c r="D27" s="9" t="s">
        <v>35</v>
      </c>
      <c r="E27" s="9">
        <v>0.06</v>
      </c>
      <c r="F27" s="9">
        <f t="shared" si="1"/>
        <v>0.06</v>
      </c>
      <c r="G27" s="9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2" s="38" customFormat="1" ht="15" customHeight="1">
      <c r="A28" s="39">
        <v>217</v>
      </c>
      <c r="B28" s="40">
        <v>44946</v>
      </c>
      <c r="C28" s="41" t="s">
        <v>32</v>
      </c>
      <c r="D28" s="9" t="s">
        <v>65</v>
      </c>
      <c r="E28" s="9">
        <v>0.16</v>
      </c>
      <c r="F28" s="9">
        <f t="shared" si="1"/>
        <v>0.16</v>
      </c>
      <c r="G28" s="9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2" s="38" customFormat="1" ht="15" customHeight="1">
      <c r="A29" s="39">
        <v>218</v>
      </c>
      <c r="B29" s="40">
        <v>44946</v>
      </c>
      <c r="C29" s="41" t="s">
        <v>32</v>
      </c>
      <c r="D29" s="9" t="s">
        <v>66</v>
      </c>
      <c r="E29" s="9">
        <v>6.21</v>
      </c>
      <c r="F29" s="9">
        <f t="shared" si="1"/>
        <v>0</v>
      </c>
      <c r="G29" s="100">
        <f>SUM(K29)</f>
        <v>6.21</v>
      </c>
      <c r="H29" s="63">
        <v>280</v>
      </c>
      <c r="I29" s="64">
        <f>SUM(S30)</f>
        <v>6.32</v>
      </c>
      <c r="J29" s="64">
        <f>SUM(T30)</f>
        <v>0.11</v>
      </c>
      <c r="K29" s="64">
        <f>SUM(U30)</f>
        <v>6.21</v>
      </c>
      <c r="L29" s="63" t="s">
        <v>20</v>
      </c>
      <c r="M29" s="7"/>
      <c r="N29" s="7"/>
      <c r="O29" s="7"/>
      <c r="P29" s="7"/>
      <c r="Q29" s="7"/>
      <c r="R29" s="7"/>
      <c r="S29" s="7"/>
      <c r="T29" s="7"/>
      <c r="U29" s="7"/>
    </row>
    <row r="30" spans="1:22" s="79" customFormat="1" ht="12.75">
      <c r="A30" s="43"/>
      <c r="B30" s="34"/>
      <c r="C30" s="34"/>
      <c r="D30" s="34"/>
      <c r="E30" s="34"/>
      <c r="F30" s="34"/>
      <c r="G30" s="34"/>
      <c r="H30" s="84"/>
      <c r="I30" s="84"/>
      <c r="J30" s="84"/>
      <c r="K30" s="85"/>
      <c r="L30" s="99" t="s">
        <v>72</v>
      </c>
      <c r="M30" s="63"/>
      <c r="N30" s="66">
        <v>5.15</v>
      </c>
      <c r="O30" s="67">
        <v>0</v>
      </c>
      <c r="P30" s="67">
        <v>0.11</v>
      </c>
      <c r="Q30" s="66">
        <v>0</v>
      </c>
      <c r="R30" s="67">
        <v>1.17</v>
      </c>
      <c r="S30" s="6">
        <f>N30+R30</f>
        <v>6.32</v>
      </c>
      <c r="T30" s="6">
        <f>O30+P30+Q30</f>
        <v>0.11</v>
      </c>
      <c r="U30" s="6">
        <f>S30-T30</f>
        <v>6.21</v>
      </c>
    </row>
    <row r="31" spans="1:22" s="38" customFormat="1" ht="15" customHeight="1">
      <c r="A31" s="39">
        <v>219</v>
      </c>
      <c r="B31" s="40">
        <v>44946</v>
      </c>
      <c r="C31" s="41" t="s">
        <v>33</v>
      </c>
      <c r="D31" s="9" t="s">
        <v>43</v>
      </c>
      <c r="E31" s="9">
        <v>0.28999999999999998</v>
      </c>
      <c r="F31" s="9">
        <f>E31-G31</f>
        <v>0.28999999999999998</v>
      </c>
      <c r="G31" s="9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</row>
    <row r="32" spans="1:22" s="38" customFormat="1" ht="15" customHeight="1">
      <c r="A32" s="39">
        <v>302</v>
      </c>
      <c r="B32" s="40">
        <v>44956</v>
      </c>
      <c r="C32" s="41" t="s">
        <v>32</v>
      </c>
      <c r="D32" s="9" t="s">
        <v>58</v>
      </c>
      <c r="E32" s="9">
        <v>0.14000000000000001</v>
      </c>
      <c r="F32" s="9">
        <f>E32-G32</f>
        <v>0.14000000000000001</v>
      </c>
      <c r="G32" s="9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39" s="38" customFormat="1" ht="15" customHeight="1">
      <c r="A33" s="39">
        <v>303</v>
      </c>
      <c r="B33" s="40">
        <v>44956</v>
      </c>
      <c r="C33" s="41" t="s">
        <v>32</v>
      </c>
      <c r="D33" s="9" t="s">
        <v>56</v>
      </c>
      <c r="E33" s="9">
        <v>0.47</v>
      </c>
      <c r="F33" s="9">
        <f>E33-G33</f>
        <v>0.47</v>
      </c>
      <c r="G33" s="9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39" s="38" customFormat="1" ht="15" customHeight="1">
      <c r="A34" s="39">
        <v>304</v>
      </c>
      <c r="B34" s="40">
        <v>44956</v>
      </c>
      <c r="C34" s="41" t="s">
        <v>32</v>
      </c>
      <c r="D34" s="9" t="s">
        <v>45</v>
      </c>
      <c r="E34" s="9">
        <v>7.66</v>
      </c>
      <c r="F34" s="9">
        <f>E34-G34</f>
        <v>7.66</v>
      </c>
      <c r="G34" s="9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39" s="38" customFormat="1" ht="15" customHeight="1">
      <c r="A35" s="39">
        <v>305</v>
      </c>
      <c r="B35" s="40">
        <v>44956</v>
      </c>
      <c r="C35" s="41" t="s">
        <v>32</v>
      </c>
      <c r="D35" s="9" t="s">
        <v>37</v>
      </c>
      <c r="E35" s="9">
        <v>20.260000000000002</v>
      </c>
      <c r="F35" s="9">
        <f>E35-G35</f>
        <v>0.96000000000000441</v>
      </c>
      <c r="G35" s="100">
        <f>SUM(K35)</f>
        <v>19.299999999999997</v>
      </c>
      <c r="H35" s="63">
        <v>300</v>
      </c>
      <c r="I35" s="64">
        <f>SUM(S36)</f>
        <v>19.649999999999999</v>
      </c>
      <c r="J35" s="64">
        <f>SUM(T36)</f>
        <v>0.35</v>
      </c>
      <c r="K35" s="64">
        <f>SUM(U36)</f>
        <v>19.299999999999997</v>
      </c>
      <c r="L35" s="63" t="s">
        <v>20</v>
      </c>
      <c r="M35" s="7"/>
      <c r="N35" s="7"/>
      <c r="O35" s="7"/>
      <c r="P35" s="7"/>
      <c r="Q35" s="7"/>
      <c r="R35" s="7"/>
      <c r="S35" s="7"/>
      <c r="T35" s="7"/>
      <c r="U35" s="7"/>
    </row>
    <row r="36" spans="1:39" customFormat="1" ht="15" customHeight="1">
      <c r="B36" s="1"/>
      <c r="H36" s="59"/>
      <c r="I36" s="60"/>
      <c r="J36" s="60"/>
      <c r="K36" s="61"/>
      <c r="L36" s="99" t="s">
        <v>52</v>
      </c>
      <c r="M36" s="63"/>
      <c r="N36" s="66">
        <f>19.65</f>
        <v>19.649999999999999</v>
      </c>
      <c r="O36" s="67">
        <v>0</v>
      </c>
      <c r="P36" s="67">
        <f>0.35</f>
        <v>0.35</v>
      </c>
      <c r="Q36" s="66">
        <v>0</v>
      </c>
      <c r="R36" s="67">
        <v>0</v>
      </c>
      <c r="S36" s="6">
        <f>N36+R36</f>
        <v>19.649999999999999</v>
      </c>
      <c r="T36" s="6">
        <f>O36+P36+Q36</f>
        <v>0.35</v>
      </c>
      <c r="U36" s="6">
        <f>S36-T36</f>
        <v>19.299999999999997</v>
      </c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</row>
    <row r="37" spans="1:39" customFormat="1" ht="15" customHeight="1">
      <c r="B37" s="1"/>
      <c r="H37" s="59"/>
      <c r="I37" s="60"/>
      <c r="J37" s="60"/>
      <c r="K37" s="61"/>
      <c r="L37" s="59"/>
      <c r="M37" s="59"/>
      <c r="N37" s="59"/>
      <c r="O37" s="62"/>
      <c r="P37" s="60"/>
      <c r="Q37" s="60"/>
      <c r="R37" s="60"/>
      <c r="S37" s="60"/>
      <c r="T37" s="60"/>
      <c r="U37" s="60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</row>
    <row r="38" spans="1:39" s="38" customFormat="1" ht="15" customHeight="1">
      <c r="A38" s="39">
        <v>306</v>
      </c>
      <c r="B38" s="40">
        <v>44956</v>
      </c>
      <c r="C38" s="41" t="s">
        <v>32</v>
      </c>
      <c r="D38" s="9" t="s">
        <v>34</v>
      </c>
      <c r="E38" s="9">
        <v>266.02999999999997</v>
      </c>
      <c r="F38" s="9">
        <f>E38-G38</f>
        <v>2.2799999999999727</v>
      </c>
      <c r="G38" s="101">
        <f>SUM(K38:K54)</f>
        <v>263.75</v>
      </c>
      <c r="H38" s="63">
        <v>40</v>
      </c>
      <c r="I38" s="86">
        <f>S39</f>
        <v>4.46</v>
      </c>
      <c r="J38" s="86">
        <f>T39</f>
        <v>0.09</v>
      </c>
      <c r="K38" s="55">
        <f>U39</f>
        <v>4.37</v>
      </c>
      <c r="L38" s="63" t="s">
        <v>20</v>
      </c>
      <c r="M38" s="71"/>
      <c r="N38" s="71"/>
      <c r="O38" s="72"/>
      <c r="P38" s="72"/>
      <c r="Q38" s="7"/>
      <c r="R38" s="7"/>
      <c r="S38" s="7"/>
      <c r="T38" s="7"/>
      <c r="U38" s="73"/>
    </row>
    <row r="39" spans="1:39" s="38" customFormat="1" ht="15" customHeight="1">
      <c r="B39" s="80"/>
      <c r="C39" s="81"/>
      <c r="D39" s="73"/>
      <c r="E39" s="73"/>
      <c r="F39" s="73"/>
      <c r="G39" s="73"/>
      <c r="H39" s="102"/>
      <c r="I39" s="73"/>
      <c r="J39" s="73"/>
      <c r="K39" s="126"/>
      <c r="L39" s="97" t="s">
        <v>70</v>
      </c>
      <c r="M39" s="9"/>
      <c r="N39" s="68">
        <v>4.16</v>
      </c>
      <c r="O39" s="83">
        <v>0</v>
      </c>
      <c r="P39" s="5">
        <v>0.09</v>
      </c>
      <c r="Q39" s="5">
        <v>0</v>
      </c>
      <c r="R39" s="10">
        <v>0.3</v>
      </c>
      <c r="S39" s="6">
        <f>N39+R39</f>
        <v>4.46</v>
      </c>
      <c r="T39" s="90">
        <f>O39+P39+Q39</f>
        <v>0.09</v>
      </c>
      <c r="U39" s="6">
        <f>S39-T39</f>
        <v>4.37</v>
      </c>
    </row>
    <row r="40" spans="1:39" s="38" customFormat="1" ht="15" customHeight="1">
      <c r="B40" s="80"/>
      <c r="C40" s="81"/>
      <c r="D40" s="73"/>
      <c r="E40" s="73"/>
      <c r="F40" s="73"/>
      <c r="G40" s="73"/>
      <c r="H40" s="63">
        <v>250</v>
      </c>
      <c r="I40" s="56">
        <f>SUM(S41:S41)</f>
        <v>9.73</v>
      </c>
      <c r="J40" s="56">
        <f>SUM(T41:T41)</f>
        <v>0.4</v>
      </c>
      <c r="K40" s="56">
        <f>SUM(U41:U41)</f>
        <v>9.33</v>
      </c>
      <c r="L40" s="63" t="s">
        <v>53</v>
      </c>
      <c r="M40" s="98" t="s">
        <v>28</v>
      </c>
      <c r="N40" s="68"/>
      <c r="O40" s="68"/>
      <c r="P40" s="5"/>
      <c r="Q40" s="5"/>
      <c r="R40" s="6"/>
      <c r="S40" s="7"/>
      <c r="T40" s="7"/>
      <c r="U40" s="14"/>
    </row>
    <row r="41" spans="1:39" s="38" customFormat="1" ht="15" customHeight="1">
      <c r="B41" s="80"/>
      <c r="C41" s="81"/>
      <c r="D41" s="73"/>
      <c r="E41" s="73"/>
      <c r="F41" s="73"/>
      <c r="G41" s="73"/>
      <c r="H41" s="103"/>
      <c r="I41" s="74"/>
      <c r="J41" s="74"/>
      <c r="K41" s="138"/>
      <c r="L41" s="99" t="s">
        <v>29</v>
      </c>
      <c r="M41" s="63">
        <v>2015</v>
      </c>
      <c r="N41" s="66">
        <f>0.57+9.16</f>
        <v>9.73</v>
      </c>
      <c r="O41" s="67">
        <v>0.28000000000000003</v>
      </c>
      <c r="P41" s="67">
        <v>0.12</v>
      </c>
      <c r="Q41" s="66">
        <v>0</v>
      </c>
      <c r="R41" s="67">
        <v>0</v>
      </c>
      <c r="S41" s="6">
        <f>N41+R41</f>
        <v>9.73</v>
      </c>
      <c r="T41" s="6">
        <f>O41+P41+Q41</f>
        <v>0.4</v>
      </c>
      <c r="U41" s="6">
        <f>S41-T41</f>
        <v>9.33</v>
      </c>
    </row>
    <row r="42" spans="1:39" s="38" customFormat="1" ht="15" customHeight="1">
      <c r="B42" s="80"/>
      <c r="C42" s="81"/>
      <c r="D42" s="73"/>
      <c r="E42" s="73"/>
      <c r="F42" s="73"/>
      <c r="G42" s="73"/>
      <c r="H42" s="63">
        <v>250</v>
      </c>
      <c r="I42" s="57">
        <f>SUM(S43:S45)</f>
        <v>186.76</v>
      </c>
      <c r="J42" s="57">
        <f>SUM(T43:T45)</f>
        <v>2.83</v>
      </c>
      <c r="K42" s="56">
        <f>SUM(U43:U45)</f>
        <v>183.93</v>
      </c>
      <c r="L42" s="63" t="s">
        <v>20</v>
      </c>
      <c r="M42" s="7"/>
      <c r="N42" s="7"/>
      <c r="O42" s="7"/>
      <c r="P42" s="7"/>
      <c r="Q42" s="7"/>
      <c r="R42" s="7"/>
      <c r="S42" s="7"/>
      <c r="T42" s="7"/>
      <c r="U42" s="7"/>
    </row>
    <row r="43" spans="1:39" s="79" customFormat="1" ht="12.75">
      <c r="A43" s="38"/>
      <c r="B43" s="80"/>
      <c r="C43" s="81"/>
      <c r="D43" s="73"/>
      <c r="E43" s="73"/>
      <c r="F43" s="73"/>
      <c r="G43" s="73"/>
      <c r="H43" s="103"/>
      <c r="I43" s="74"/>
      <c r="J43" s="74"/>
      <c r="K43" s="138"/>
      <c r="L43" s="99" t="s">
        <v>39</v>
      </c>
      <c r="M43" s="63"/>
      <c r="N43" s="66">
        <f>(4.82+16.6)*2</f>
        <v>42.84</v>
      </c>
      <c r="O43" s="67">
        <v>0</v>
      </c>
      <c r="P43" s="67">
        <f>0.3+0.07+0.36</f>
        <v>0.73</v>
      </c>
      <c r="Q43" s="66">
        <v>0</v>
      </c>
      <c r="R43" s="67">
        <f>4.27*2</f>
        <v>8.5399999999999991</v>
      </c>
      <c r="S43" s="6">
        <f>N43+R43</f>
        <v>51.38</v>
      </c>
      <c r="T43" s="6">
        <f>O43+P43+Q43</f>
        <v>0.73</v>
      </c>
      <c r="U43" s="6">
        <f>S43-T43</f>
        <v>50.650000000000006</v>
      </c>
      <c r="V43" s="38"/>
      <c r="W43" s="38"/>
    </row>
    <row r="44" spans="1:39" s="38" customFormat="1" ht="15" customHeight="1">
      <c r="B44" s="80"/>
      <c r="C44" s="81"/>
      <c r="D44" s="73"/>
      <c r="E44" s="73"/>
      <c r="F44" s="73"/>
      <c r="G44" s="73"/>
      <c r="H44" s="124"/>
      <c r="K44" s="125"/>
      <c r="L44" s="99" t="s">
        <v>38</v>
      </c>
      <c r="M44" s="63">
        <v>2014</v>
      </c>
      <c r="N44" s="66">
        <f>(2.42+15.82)*2</f>
        <v>36.480000000000004</v>
      </c>
      <c r="O44" s="67">
        <v>0</v>
      </c>
      <c r="P44" s="67">
        <v>0.46</v>
      </c>
      <c r="Q44" s="66">
        <v>0</v>
      </c>
      <c r="R44" s="67">
        <v>3.7</v>
      </c>
      <c r="S44" s="6">
        <f>N44+R44</f>
        <v>40.180000000000007</v>
      </c>
      <c r="T44" s="6">
        <f>O44+P44+Q44</f>
        <v>0.46</v>
      </c>
      <c r="U44" s="6">
        <f>S44-T44</f>
        <v>39.720000000000006</v>
      </c>
    </row>
    <row r="45" spans="1:39" s="38" customFormat="1" ht="15" customHeight="1">
      <c r="A45" s="73"/>
      <c r="B45" s="73"/>
      <c r="C45" s="73"/>
      <c r="D45" s="73"/>
      <c r="E45" s="73"/>
      <c r="F45" s="73"/>
      <c r="G45" s="73"/>
      <c r="H45" s="103"/>
      <c r="I45" s="74"/>
      <c r="J45" s="74"/>
      <c r="K45" s="138"/>
      <c r="L45" s="99" t="s">
        <v>68</v>
      </c>
      <c r="M45" s="63"/>
      <c r="N45" s="66">
        <v>82.66</v>
      </c>
      <c r="O45" s="67"/>
      <c r="P45" s="67">
        <v>1.64</v>
      </c>
      <c r="Q45" s="66"/>
      <c r="R45" s="67">
        <v>12.54</v>
      </c>
      <c r="S45" s="6">
        <f>N45+R45</f>
        <v>95.199999999999989</v>
      </c>
      <c r="T45" s="6">
        <f>O45+P45+Q45</f>
        <v>1.64</v>
      </c>
      <c r="U45" s="6">
        <f>S45-T45</f>
        <v>93.559999999999988</v>
      </c>
    </row>
    <row r="46" spans="1:39" s="38" customFormat="1" ht="15" customHeight="1">
      <c r="A46" s="73"/>
      <c r="B46" s="73"/>
      <c r="C46" s="73"/>
      <c r="D46" s="73"/>
      <c r="E46" s="73"/>
      <c r="F46" s="73"/>
      <c r="G46" s="73"/>
      <c r="H46" s="63">
        <v>280</v>
      </c>
      <c r="I46" s="64">
        <f>SUM(S47:S48)</f>
        <v>44.5</v>
      </c>
      <c r="J46" s="64">
        <f>SUM(T47:T48)</f>
        <v>0.8</v>
      </c>
      <c r="K46" s="64">
        <f>SUM(U47:U48)</f>
        <v>43.7</v>
      </c>
      <c r="L46" s="63" t="s">
        <v>20</v>
      </c>
      <c r="M46" s="7"/>
      <c r="N46" s="7"/>
      <c r="O46" s="7"/>
      <c r="P46" s="7"/>
      <c r="Q46" s="7"/>
      <c r="R46" s="7"/>
      <c r="S46" s="7"/>
      <c r="T46" s="7"/>
      <c r="U46" s="7"/>
    </row>
    <row r="47" spans="1:39" s="38" customFormat="1" ht="15" customHeight="1">
      <c r="B47" s="80"/>
      <c r="C47" s="81"/>
      <c r="D47" s="73"/>
      <c r="E47" s="73"/>
      <c r="F47" s="73"/>
      <c r="G47" s="73"/>
      <c r="H47" s="139"/>
      <c r="I47" s="74"/>
      <c r="J47" s="74"/>
      <c r="K47" s="138"/>
      <c r="L47" s="63" t="s">
        <v>40</v>
      </c>
      <c r="M47" s="63"/>
      <c r="N47" s="66">
        <f>(0.64+11.86)*2</f>
        <v>25</v>
      </c>
      <c r="O47" s="67">
        <v>0</v>
      </c>
      <c r="P47" s="67">
        <f>0.3*2</f>
        <v>0.6</v>
      </c>
      <c r="Q47" s="66">
        <v>0</v>
      </c>
      <c r="R47" s="67">
        <f>2.87*2</f>
        <v>5.74</v>
      </c>
      <c r="S47" s="6">
        <f>N47+R47</f>
        <v>30.740000000000002</v>
      </c>
      <c r="T47" s="6">
        <f>O47+P47+Q47</f>
        <v>0.6</v>
      </c>
      <c r="U47" s="6">
        <f>S47-T47</f>
        <v>30.14</v>
      </c>
    </row>
    <row r="48" spans="1:39" s="38" customFormat="1" ht="15" customHeight="1">
      <c r="B48" s="80"/>
      <c r="C48" s="81"/>
      <c r="D48" s="73"/>
      <c r="E48" s="73"/>
      <c r="F48" s="73"/>
      <c r="G48" s="73"/>
      <c r="H48" s="140"/>
      <c r="I48" s="85"/>
      <c r="J48" s="85"/>
      <c r="K48" s="141"/>
      <c r="L48" s="63" t="s">
        <v>71</v>
      </c>
      <c r="M48" s="63"/>
      <c r="N48" s="66">
        <v>12.2</v>
      </c>
      <c r="O48" s="67">
        <v>0</v>
      </c>
      <c r="P48" s="67">
        <v>0.2</v>
      </c>
      <c r="Q48" s="66">
        <v>0</v>
      </c>
      <c r="R48" s="67">
        <v>1.56</v>
      </c>
      <c r="S48" s="6">
        <f>N48+R48</f>
        <v>13.76</v>
      </c>
      <c r="T48" s="6">
        <f>O48+P48+Q48</f>
        <v>0.2</v>
      </c>
      <c r="U48" s="6">
        <f>S48-T48</f>
        <v>13.56</v>
      </c>
    </row>
    <row r="49" spans="1:22" s="38" customFormat="1" ht="15" customHeight="1">
      <c r="B49" s="80"/>
      <c r="C49" s="81"/>
      <c r="D49" s="73"/>
      <c r="E49" s="73"/>
      <c r="F49" s="73"/>
      <c r="G49" s="73"/>
      <c r="H49" s="63">
        <v>300</v>
      </c>
      <c r="I49" s="57">
        <f>SUM(S50)</f>
        <v>7.36</v>
      </c>
      <c r="J49" s="57">
        <f>SUM(T50)</f>
        <v>0.31</v>
      </c>
      <c r="K49" s="56">
        <f>SUM(U50)</f>
        <v>7.0500000000000007</v>
      </c>
      <c r="L49" s="63" t="s">
        <v>53</v>
      </c>
      <c r="M49" s="95" t="s">
        <v>46</v>
      </c>
      <c r="N49" s="87"/>
      <c r="O49" s="88"/>
      <c r="P49" s="88"/>
      <c r="Q49" s="89"/>
      <c r="R49" s="6"/>
      <c r="S49" s="7"/>
      <c r="T49" s="82"/>
      <c r="U49" s="82"/>
    </row>
    <row r="50" spans="1:22" s="38" customFormat="1" ht="15" customHeight="1">
      <c r="B50" s="80"/>
      <c r="C50" s="81"/>
      <c r="D50" s="73"/>
      <c r="E50" s="73"/>
      <c r="F50" s="73"/>
      <c r="G50" s="73"/>
      <c r="H50" s="103"/>
      <c r="I50" s="74"/>
      <c r="J50" s="74"/>
      <c r="K50" s="138"/>
      <c r="L50" s="12" t="s">
        <v>41</v>
      </c>
      <c r="M50" s="69">
        <v>2018</v>
      </c>
      <c r="N50" s="8">
        <v>7.36</v>
      </c>
      <c r="O50" s="67">
        <v>0.22</v>
      </c>
      <c r="P50" s="67">
        <v>0.09</v>
      </c>
      <c r="Q50" s="66">
        <v>0</v>
      </c>
      <c r="R50" s="67">
        <v>0</v>
      </c>
      <c r="S50" s="70">
        <f>N50+R50</f>
        <v>7.36</v>
      </c>
      <c r="T50" s="78">
        <f>O50+P50+Q50</f>
        <v>0.31</v>
      </c>
      <c r="U50" s="70">
        <f>S50-T50</f>
        <v>7.0500000000000007</v>
      </c>
    </row>
    <row r="51" spans="1:22" s="38" customFormat="1" ht="15" customHeight="1">
      <c r="B51" s="80"/>
      <c r="C51" s="81"/>
      <c r="D51" s="73"/>
      <c r="E51" s="73"/>
      <c r="F51" s="73"/>
      <c r="G51" s="73"/>
      <c r="H51" s="63">
        <v>300</v>
      </c>
      <c r="I51" s="65">
        <f>SUM(S52)</f>
        <v>2.11</v>
      </c>
      <c r="J51" s="65">
        <f>SUM(T52)</f>
        <v>0.04</v>
      </c>
      <c r="K51" s="64">
        <f>SUM(U52)</f>
        <v>2.0699999999999998</v>
      </c>
      <c r="L51" s="63" t="s">
        <v>20</v>
      </c>
      <c r="M51" s="7"/>
      <c r="N51" s="7"/>
      <c r="O51" s="7"/>
      <c r="P51" s="7"/>
      <c r="Q51" s="7"/>
      <c r="R51" s="7"/>
      <c r="S51" s="7"/>
      <c r="T51" s="7"/>
      <c r="U51" s="7"/>
    </row>
    <row r="52" spans="1:22" s="38" customFormat="1" ht="15" customHeight="1">
      <c r="B52" s="80"/>
      <c r="C52" s="81"/>
      <c r="D52" s="73"/>
      <c r="E52" s="73"/>
      <c r="F52" s="73"/>
      <c r="G52" s="73"/>
      <c r="H52" s="104"/>
      <c r="I52" s="74"/>
      <c r="J52" s="74"/>
      <c r="K52" s="138"/>
      <c r="L52" s="63" t="s">
        <v>36</v>
      </c>
      <c r="M52" s="63"/>
      <c r="N52" s="66">
        <v>2.11</v>
      </c>
      <c r="O52" s="67">
        <v>0</v>
      </c>
      <c r="P52" s="67">
        <v>0.04</v>
      </c>
      <c r="Q52" s="66">
        <v>0</v>
      </c>
      <c r="R52" s="67">
        <v>0</v>
      </c>
      <c r="S52" s="6">
        <f>N52+R52</f>
        <v>2.11</v>
      </c>
      <c r="T52" s="6">
        <f>O52+P52+Q52</f>
        <v>0.04</v>
      </c>
      <c r="U52" s="6">
        <f>S52-T52</f>
        <v>2.0699999999999998</v>
      </c>
    </row>
    <row r="53" spans="1:22" s="38" customFormat="1" ht="15" customHeight="1">
      <c r="B53" s="80"/>
      <c r="C53" s="81"/>
      <c r="D53" s="73"/>
      <c r="E53" s="73"/>
      <c r="F53" s="73"/>
      <c r="G53" s="73"/>
      <c r="H53" s="63">
        <v>327</v>
      </c>
      <c r="I53" s="65">
        <f>S54</f>
        <v>13.45</v>
      </c>
      <c r="J53" s="65">
        <f>T54</f>
        <v>0.15</v>
      </c>
      <c r="K53" s="64">
        <f>U54</f>
        <v>13.299999999999999</v>
      </c>
      <c r="L53" s="63" t="s">
        <v>20</v>
      </c>
      <c r="M53" s="7"/>
      <c r="N53" s="7"/>
      <c r="O53" s="7"/>
      <c r="P53" s="7"/>
      <c r="Q53" s="7"/>
      <c r="R53" s="7"/>
      <c r="S53" s="7"/>
      <c r="T53" s="7"/>
      <c r="U53" s="7"/>
    </row>
    <row r="54" spans="1:22" s="38" customFormat="1" ht="15" customHeight="1">
      <c r="B54" s="80"/>
      <c r="C54" s="81"/>
      <c r="D54" s="73"/>
      <c r="E54" s="73"/>
      <c r="F54" s="73"/>
      <c r="G54" s="73"/>
      <c r="H54" s="142"/>
      <c r="I54" s="143"/>
      <c r="J54" s="143"/>
      <c r="K54" s="144"/>
      <c r="L54" s="63" t="s">
        <v>49</v>
      </c>
      <c r="M54" s="63">
        <v>2018</v>
      </c>
      <c r="N54" s="66">
        <v>13.2</v>
      </c>
      <c r="O54" s="67">
        <v>0</v>
      </c>
      <c r="P54" s="67">
        <v>0.15</v>
      </c>
      <c r="Q54" s="66">
        <v>0</v>
      </c>
      <c r="R54" s="67">
        <v>0.25</v>
      </c>
      <c r="S54" s="6">
        <f>N54+R54</f>
        <v>13.45</v>
      </c>
      <c r="T54" s="6">
        <f>O54+P54+Q54</f>
        <v>0.15</v>
      </c>
      <c r="U54" s="6">
        <f>S54-T54</f>
        <v>13.299999999999999</v>
      </c>
    </row>
    <row r="55" spans="1:22" s="38" customFormat="1" ht="15" customHeight="1">
      <c r="A55" s="39">
        <v>307</v>
      </c>
      <c r="B55" s="40">
        <v>44956</v>
      </c>
      <c r="C55" s="41" t="s">
        <v>32</v>
      </c>
      <c r="D55" s="9" t="s">
        <v>48</v>
      </c>
      <c r="E55" s="9">
        <v>0.39</v>
      </c>
      <c r="F55" s="9">
        <f t="shared" ref="F55:F60" si="2">E55-G55</f>
        <v>0.39</v>
      </c>
      <c r="G55" s="9"/>
    </row>
    <row r="56" spans="1:22" s="38" customFormat="1" ht="15" customHeight="1">
      <c r="A56" s="39">
        <v>308</v>
      </c>
      <c r="B56" s="40">
        <v>44956</v>
      </c>
      <c r="C56" s="41" t="s">
        <v>33</v>
      </c>
      <c r="D56" s="9" t="s">
        <v>35</v>
      </c>
      <c r="E56" s="9">
        <v>0.1</v>
      </c>
      <c r="F56" s="9">
        <f t="shared" si="2"/>
        <v>0.1</v>
      </c>
      <c r="G56" s="9"/>
    </row>
    <row r="57" spans="1:22" s="38" customFormat="1" ht="15" customHeight="1">
      <c r="A57" s="39">
        <v>309</v>
      </c>
      <c r="B57" s="40">
        <v>44956</v>
      </c>
      <c r="C57" s="41" t="s">
        <v>33</v>
      </c>
      <c r="D57" s="9" t="s">
        <v>44</v>
      </c>
      <c r="E57" s="9">
        <v>0.65</v>
      </c>
      <c r="F57" s="9">
        <f t="shared" si="2"/>
        <v>0.65</v>
      </c>
      <c r="G57" s="9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/>
    </row>
    <row r="58" spans="1:22" s="38" customFormat="1" ht="15" customHeight="1">
      <c r="A58" s="39">
        <v>310</v>
      </c>
      <c r="B58" s="40">
        <v>44956</v>
      </c>
      <c r="C58" s="41" t="s">
        <v>33</v>
      </c>
      <c r="D58" s="9" t="s">
        <v>55</v>
      </c>
      <c r="E58" s="9">
        <v>0.17</v>
      </c>
      <c r="F58" s="9">
        <f t="shared" si="2"/>
        <v>0.17</v>
      </c>
      <c r="G58" s="9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/>
    </row>
    <row r="59" spans="1:22" s="38" customFormat="1" ht="15" customHeight="1">
      <c r="A59" s="39">
        <v>311</v>
      </c>
      <c r="B59" s="40">
        <v>44956</v>
      </c>
      <c r="C59" s="41" t="s">
        <v>32</v>
      </c>
      <c r="D59" s="9" t="s">
        <v>64</v>
      </c>
      <c r="E59" s="9">
        <v>4.47</v>
      </c>
      <c r="F59" s="9">
        <f t="shared" si="2"/>
        <v>4.47</v>
      </c>
      <c r="G59" s="9"/>
      <c r="H59"/>
      <c r="I59"/>
      <c r="J59"/>
      <c r="K59"/>
      <c r="L59"/>
      <c r="M59"/>
      <c r="N59"/>
      <c r="O59"/>
      <c r="P59"/>
      <c r="Q59"/>
      <c r="R59"/>
      <c r="S59" t="s">
        <v>69</v>
      </c>
      <c r="T59"/>
      <c r="U59"/>
      <c r="V59"/>
    </row>
    <row r="60" spans="1:22" s="38" customFormat="1" ht="15" customHeight="1">
      <c r="A60" s="39">
        <v>312</v>
      </c>
      <c r="B60" s="40">
        <v>44956</v>
      </c>
      <c r="C60" s="41" t="s">
        <v>33</v>
      </c>
      <c r="D60" s="9" t="s">
        <v>67</v>
      </c>
      <c r="E60" s="9">
        <v>0.05</v>
      </c>
      <c r="F60" s="9">
        <f t="shared" si="2"/>
        <v>0.05</v>
      </c>
      <c r="G60" s="9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</row>
    <row r="61" spans="1:22" ht="36.6" customHeight="1">
      <c r="A61" s="39"/>
      <c r="B61" s="40"/>
      <c r="C61" s="41" t="s">
        <v>54</v>
      </c>
      <c r="D61" s="39"/>
      <c r="E61" s="45">
        <f>SUM(E5:E60)</f>
        <v>624.32999999999993</v>
      </c>
      <c r="F61" s="45">
        <f>SUM(F5:F60)</f>
        <v>250.23999999999992</v>
      </c>
      <c r="G61" s="45">
        <f>SUM(G5:G60)</f>
        <v>374.09</v>
      </c>
      <c r="H61" s="34"/>
      <c r="I61" s="34"/>
      <c r="J61" s="34"/>
      <c r="K61" s="34"/>
      <c r="L61" s="39" t="s">
        <v>27</v>
      </c>
      <c r="M61" s="42"/>
      <c r="N61" s="42">
        <f t="shared" ref="N61:T61" si="3">SUM(N5:N60)</f>
        <v>346.32000000000005</v>
      </c>
      <c r="O61" s="42">
        <f t="shared" si="3"/>
        <v>0.78</v>
      </c>
      <c r="P61" s="42">
        <f t="shared" si="3"/>
        <v>5.73</v>
      </c>
      <c r="Q61" s="42">
        <f t="shared" si="3"/>
        <v>0</v>
      </c>
      <c r="R61" s="42">
        <f t="shared" si="3"/>
        <v>34.28</v>
      </c>
      <c r="S61" s="42">
        <f t="shared" si="3"/>
        <v>380.59999999999997</v>
      </c>
      <c r="T61" s="42">
        <f t="shared" si="3"/>
        <v>6.51</v>
      </c>
      <c r="U61" s="42">
        <f>SUM(U5:U60)</f>
        <v>374.09</v>
      </c>
      <c r="V61" s="38"/>
    </row>
    <row r="62" spans="1:22" ht="15.75" customHeight="1">
      <c r="E62" s="50"/>
      <c r="G62" s="50"/>
      <c r="H62" s="46" t="s">
        <v>21</v>
      </c>
      <c r="I62" s="47"/>
      <c r="J62" s="47"/>
      <c r="K62" s="48"/>
      <c r="L62" s="49"/>
      <c r="M62" s="49"/>
      <c r="S62" s="4"/>
      <c r="U62" s="11"/>
    </row>
    <row r="63" spans="1:22" ht="24" customHeight="1">
      <c r="H63" s="51" t="s">
        <v>22</v>
      </c>
      <c r="I63" s="12" t="s">
        <v>23</v>
      </c>
      <c r="J63" s="13" t="s">
        <v>24</v>
      </c>
      <c r="K63" s="13" t="s">
        <v>13</v>
      </c>
      <c r="U63" s="4"/>
    </row>
    <row r="64" spans="1:22" ht="24.6" customHeight="1">
      <c r="H64" s="52" t="s">
        <v>30</v>
      </c>
      <c r="I64" s="8">
        <f>SUM(I40,I7)</f>
        <v>19.46</v>
      </c>
      <c r="J64" s="8">
        <f>SUM(J40,J7)</f>
        <v>0.8</v>
      </c>
      <c r="K64" s="8">
        <f>SUM(K40,K7)</f>
        <v>18.66</v>
      </c>
    </row>
    <row r="65" spans="1:21" ht="25.5">
      <c r="H65" s="52" t="s">
        <v>42</v>
      </c>
      <c r="I65" s="53">
        <f>SUM(I49)</f>
        <v>7.36</v>
      </c>
      <c r="J65" s="53">
        <f>SUM(J49)</f>
        <v>0.31</v>
      </c>
      <c r="K65" s="53">
        <f>SUM(K49)</f>
        <v>7.0500000000000007</v>
      </c>
    </row>
    <row r="66" spans="1:21" ht="18.75" customHeight="1">
      <c r="H66" s="52">
        <v>40</v>
      </c>
      <c r="I66" s="53">
        <f>SUM(I38)</f>
        <v>4.46</v>
      </c>
      <c r="J66" s="53">
        <f>SUM(J38)</f>
        <v>0.09</v>
      </c>
      <c r="K66" s="53">
        <f>SUM(K38)</f>
        <v>4.37</v>
      </c>
    </row>
    <row r="67" spans="1:21" ht="18.75" customHeight="1">
      <c r="H67" s="52">
        <v>250</v>
      </c>
      <c r="I67" s="53">
        <f>SUM(I42)</f>
        <v>186.76</v>
      </c>
      <c r="J67" s="53">
        <f>SUM(J42)</f>
        <v>2.83</v>
      </c>
      <c r="K67" s="53">
        <f>SUM(K42)</f>
        <v>183.93</v>
      </c>
    </row>
    <row r="68" spans="1:21" ht="18.75" customHeight="1">
      <c r="H68" s="9">
        <v>280</v>
      </c>
      <c r="I68" s="8">
        <f>SUM(I46,I29)</f>
        <v>50.82</v>
      </c>
      <c r="J68" s="8">
        <f>SUM(J46,J29)</f>
        <v>0.91</v>
      </c>
      <c r="K68" s="8">
        <f>SUM(K46,K29)</f>
        <v>49.910000000000004</v>
      </c>
    </row>
    <row r="69" spans="1:21" ht="18.75" customHeight="1">
      <c r="H69" s="9">
        <v>300</v>
      </c>
      <c r="I69" s="8">
        <f>SUM(I51,I35,I19)</f>
        <v>71.359999999999985</v>
      </c>
      <c r="J69" s="8">
        <f>SUM(J51,J35,J19)</f>
        <v>1.1300000000000001</v>
      </c>
      <c r="K69" s="8">
        <f>SUM(K51,K35,K19)</f>
        <v>70.22999999999999</v>
      </c>
    </row>
    <row r="70" spans="1:21" ht="18.75" customHeight="1">
      <c r="H70" s="9">
        <v>327</v>
      </c>
      <c r="I70" s="8">
        <f>SUM(I53,I9)</f>
        <v>40.379999999999995</v>
      </c>
      <c r="J70" s="8">
        <f>SUM(J53,J9)</f>
        <v>0.43999999999999995</v>
      </c>
      <c r="K70" s="8">
        <f>SUM(K53,K9)</f>
        <v>39.94</v>
      </c>
    </row>
    <row r="71" spans="1:21" ht="33" customHeight="1">
      <c r="H71" s="14"/>
      <c r="I71" s="8">
        <f>SUM(I64:I70)</f>
        <v>380.6</v>
      </c>
      <c r="J71" s="8">
        <f>SUM(J64:J70)</f>
        <v>6.51</v>
      </c>
      <c r="K71" s="8">
        <f>SUM(K64:K70)</f>
        <v>374.09</v>
      </c>
      <c r="L71" s="15" t="s">
        <v>25</v>
      </c>
      <c r="M71" s="15"/>
      <c r="N71" s="6">
        <f>N72-N61</f>
        <v>245.91999999999996</v>
      </c>
      <c r="O71" s="6">
        <f>O72-O61</f>
        <v>1.8800000000000001</v>
      </c>
      <c r="P71" s="6">
        <f>P72-P61</f>
        <v>1.2599999999999998</v>
      </c>
      <c r="Q71" s="5">
        <f>Q72-Q61</f>
        <v>0</v>
      </c>
      <c r="R71" s="6">
        <f>R72-R61</f>
        <v>7.4600000000000009</v>
      </c>
      <c r="S71" s="6">
        <f>N71+R71</f>
        <v>253.37999999999997</v>
      </c>
      <c r="T71" s="6">
        <f>O71+P71+Q71</f>
        <v>3.1399999999999997</v>
      </c>
      <c r="U71" s="6">
        <f>S71-T71</f>
        <v>250.23999999999998</v>
      </c>
    </row>
    <row r="72" spans="1:21" ht="30.6" customHeight="1">
      <c r="H72" s="34"/>
      <c r="I72" s="54"/>
      <c r="J72" s="34"/>
      <c r="K72" s="34"/>
      <c r="L72" s="15" t="s">
        <v>59</v>
      </c>
      <c r="M72" s="15"/>
      <c r="N72" s="6">
        <v>592.24</v>
      </c>
      <c r="O72" s="6">
        <v>2.66</v>
      </c>
      <c r="P72" s="6">
        <v>6.99</v>
      </c>
      <c r="Q72" s="10">
        <v>0</v>
      </c>
      <c r="R72" s="10">
        <v>41.74</v>
      </c>
      <c r="S72" s="55">
        <f>N72+R72</f>
        <v>633.98</v>
      </c>
      <c r="T72" s="55">
        <f>O72+P72+Q72</f>
        <v>9.65</v>
      </c>
      <c r="U72" s="55">
        <f>S72-T72</f>
        <v>624.33000000000004</v>
      </c>
    </row>
    <row r="73" spans="1:21" ht="39" customHeight="1"/>
    <row r="74" spans="1:21" ht="15.75" customHeight="1">
      <c r="A74" s="59"/>
      <c r="B74" s="60"/>
      <c r="C74" s="60"/>
      <c r="D74" s="61"/>
      <c r="E74" s="59"/>
      <c r="F74" s="59"/>
      <c r="G74" s="59"/>
      <c r="H74" s="62"/>
      <c r="I74" s="60"/>
      <c r="J74" s="60"/>
      <c r="K74" s="60"/>
      <c r="L74" s="60"/>
      <c r="M74" s="60"/>
      <c r="N74" s="60"/>
      <c r="O74" s="60"/>
    </row>
    <row r="75" spans="1:21" ht="15.75" customHeight="1">
      <c r="A75" s="59"/>
      <c r="B75" s="60"/>
      <c r="C75" s="60"/>
      <c r="D75" s="61"/>
      <c r="E75" s="59"/>
      <c r="F75" s="59"/>
      <c r="G75" s="59"/>
      <c r="H75" s="62"/>
      <c r="I75" s="60"/>
      <c r="J75" s="60"/>
      <c r="K75" s="60"/>
      <c r="L75" s="60"/>
      <c r="M75" s="60"/>
      <c r="N75" s="60"/>
      <c r="O75" s="60"/>
    </row>
    <row r="76" spans="1:21" ht="15.75" customHeight="1">
      <c r="H76" s="62"/>
      <c r="I76" s="60"/>
      <c r="J76" s="60"/>
      <c r="K76" s="60"/>
      <c r="L76" s="60"/>
      <c r="M76" s="60"/>
      <c r="N76" s="60"/>
      <c r="O76" s="60"/>
    </row>
  </sheetData>
  <dataConsolidate/>
  <phoneticPr fontId="2" type="noConversion"/>
  <pageMargins left="0.74803149606299213" right="0.74803149606299213" top="0.27559055118110237" bottom="0.19685039370078741" header="0.27559055118110237" footer="0.51181102362204722"/>
  <pageSetup paperSize="8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 A - 01_2023</vt:lpstr>
      <vt:lpstr>'Tab A - 01_2023'!Area_stampa</vt:lpstr>
    </vt:vector>
  </TitlesOfParts>
  <Company>Provincia di Reggio Emilia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mtruzzi</dc:creator>
  <cp:lastModifiedBy>mtruzzi</cp:lastModifiedBy>
  <cp:lastPrinted>2023-02-14T15:49:00Z</cp:lastPrinted>
  <dcterms:created xsi:type="dcterms:W3CDTF">2019-07-01T09:40:24Z</dcterms:created>
  <dcterms:modified xsi:type="dcterms:W3CDTF">2023-02-14T15:50:41Z</dcterms:modified>
</cp:coreProperties>
</file>