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3040" windowHeight="8910" activeTab="1"/>
  </bookViews>
  <sheets>
    <sheet name="Foglio1" sheetId="1" r:id="rId1"/>
    <sheet name="Foglio2" sheetId="2" r:id="rId2"/>
  </sheets>
  <calcPr calcId="114210"/>
</workbook>
</file>

<file path=xl/calcChain.xml><?xml version="1.0" encoding="utf-8"?>
<calcChain xmlns="http://schemas.openxmlformats.org/spreadsheetml/2006/main">
  <c r="H18" i="2"/>
  <c r="C2"/>
  <c r="C4"/>
  <c r="D2"/>
  <c r="D4"/>
  <c r="E2"/>
  <c r="E4"/>
  <c r="F2"/>
  <c r="F4"/>
  <c r="G2"/>
  <c r="G4"/>
  <c r="H2"/>
  <c r="H4"/>
  <c r="I2"/>
  <c r="I4"/>
  <c r="J2"/>
  <c r="J4"/>
  <c r="K2"/>
  <c r="K4"/>
  <c r="L2"/>
  <c r="L4"/>
  <c r="M2"/>
  <c r="M4"/>
  <c r="N2"/>
  <c r="N4"/>
  <c r="O4"/>
  <c r="C5"/>
  <c r="C7"/>
  <c r="D5"/>
  <c r="D7"/>
  <c r="E5"/>
  <c r="E7"/>
  <c r="F5"/>
  <c r="F7"/>
  <c r="G5"/>
  <c r="G7"/>
  <c r="H5"/>
  <c r="H7"/>
  <c r="I5"/>
  <c r="I7"/>
  <c r="J5"/>
  <c r="J7"/>
  <c r="K5"/>
  <c r="K7"/>
  <c r="L5"/>
  <c r="L7"/>
  <c r="M5"/>
  <c r="M7"/>
  <c r="N5"/>
  <c r="N7"/>
  <c r="O7"/>
  <c r="C8"/>
  <c r="C10"/>
  <c r="D8"/>
  <c r="D10"/>
  <c r="E8"/>
  <c r="E10"/>
  <c r="F8"/>
  <c r="F10"/>
  <c r="G8"/>
  <c r="G10"/>
  <c r="H8"/>
  <c r="H10"/>
  <c r="I8"/>
  <c r="I10"/>
  <c r="J8"/>
  <c r="J10"/>
  <c r="K8"/>
  <c r="K10"/>
  <c r="L8"/>
  <c r="L10"/>
  <c r="M8"/>
  <c r="M10"/>
  <c r="N8"/>
  <c r="N10"/>
  <c r="O10"/>
  <c r="C11"/>
  <c r="C13"/>
  <c r="D11"/>
  <c r="D13"/>
  <c r="E11"/>
  <c r="E13"/>
  <c r="F11"/>
  <c r="F13"/>
  <c r="G11"/>
  <c r="G13"/>
  <c r="H11"/>
  <c r="H13"/>
  <c r="I11"/>
  <c r="I13"/>
  <c r="J11"/>
  <c r="J13"/>
  <c r="K11"/>
  <c r="K13"/>
  <c r="L11"/>
  <c r="L13"/>
  <c r="M11"/>
  <c r="M13"/>
  <c r="N11"/>
  <c r="N13"/>
  <c r="O13"/>
  <c r="C14"/>
  <c r="C16"/>
  <c r="D14"/>
  <c r="D16"/>
  <c r="E14"/>
  <c r="E16"/>
  <c r="F14"/>
  <c r="F16"/>
  <c r="G14"/>
  <c r="G16"/>
  <c r="H14"/>
  <c r="H16"/>
  <c r="I14"/>
  <c r="I16"/>
  <c r="J14"/>
  <c r="J16"/>
  <c r="K14"/>
  <c r="K16"/>
  <c r="L14"/>
  <c r="L16"/>
  <c r="M14"/>
  <c r="M16"/>
  <c r="N14"/>
  <c r="N16"/>
  <c r="O16"/>
  <c r="O17"/>
  <c r="P17"/>
  <c r="B7" i="1"/>
  <c r="B12"/>
  <c r="B10"/>
  <c r="B13"/>
  <c r="B14"/>
  <c r="B11"/>
  <c r="B8"/>
  <c r="B9"/>
  <c r="B15"/>
</calcChain>
</file>

<file path=xl/sharedStrings.xml><?xml version="1.0" encoding="utf-8"?>
<sst xmlns="http://schemas.openxmlformats.org/spreadsheetml/2006/main" count="61" uniqueCount="40">
  <si>
    <t>kW</t>
  </si>
  <si>
    <t>DATA LETTURA</t>
  </si>
  <si>
    <t>ORA LETTURA</t>
  </si>
  <si>
    <t>kw</t>
  </si>
  <si>
    <t>GENNAIO</t>
  </si>
  <si>
    <t>FEBBRAIO</t>
  </si>
  <si>
    <t>MARZO</t>
  </si>
  <si>
    <t>APRILE</t>
  </si>
  <si>
    <t>MAGGIO</t>
  </si>
  <si>
    <t>GIUGNO</t>
  </si>
  <si>
    <t>LUGLIO</t>
  </si>
  <si>
    <t>AGOSTO</t>
  </si>
  <si>
    <t>SETTEMBRE</t>
  </si>
  <si>
    <t>OTTOBRE</t>
  </si>
  <si>
    <t>NOVEMBRE</t>
  </si>
  <si>
    <t>DICEMBRE</t>
  </si>
  <si>
    <t>LETTURA CONTATORE STALLA VACCHE ROSSE+STALLA PECORE</t>
  </si>
  <si>
    <t>LETTURA CONTATORE STALLA PECORE</t>
  </si>
  <si>
    <t>CONSUMO TOTALE PERIODO 23/06/2022 - 12/10/2022 
CONTATORE STALLA VACCHE ROSSE + PECORE (kwh)</t>
  </si>
  <si>
    <t>PERIODO IN GIORNI LETTURA CONTATORE STALLA VACCHE ROSSE+PECORE (gg)</t>
  </si>
  <si>
    <t>CONSUMO TOTALE PERIODO 25/08/2022 - 12/10/2022 
CONTATORE STALLA VACCHE ROSSE + PECORE (kwh)</t>
  </si>
  <si>
    <t>CONSUMO TOTALE PERIODO 25/08/2022 - 12/10/2022 
CONTATORE STALLA PECORE (kwh)</t>
  </si>
  <si>
    <t>PERIODO IN GIORNI LETTURA CONTATORE STALLA PECORE (gg)</t>
  </si>
  <si>
    <t>CONSUMO MEDIO GIORNALIERO CONTATORE VACCHE ROSSE+PECORE (kwh)</t>
  </si>
  <si>
    <t>A</t>
  </si>
  <si>
    <t>B</t>
  </si>
  <si>
    <t>INCIDENZA % CONSUMO STALLA PECORE SU CONSUMO COMPLESSIVO (A/B)</t>
  </si>
  <si>
    <t>C</t>
  </si>
  <si>
    <t>D</t>
  </si>
  <si>
    <t xml:space="preserve">INCIDENZA % CONSUMO STALLA VECCHE ROSSE SU CONSUMO COMPLESSIVO </t>
  </si>
  <si>
    <t>E</t>
  </si>
  <si>
    <t>CONSUMO MEDIO GIORNALIERO CONTATORE VACCHE ROSSE (kwh)  (E*D)</t>
  </si>
  <si>
    <t>ANNO</t>
  </si>
  <si>
    <t>RIFF.TO</t>
  </si>
  <si>
    <t>consumo</t>
  </si>
  <si>
    <t>€/kw</t>
  </si>
  <si>
    <t>€ totale periodo</t>
  </si>
  <si>
    <t xml:space="preserve">CONSUMO MEDIO GIORNALIERO CONTATORE VACCHE ROSSE (kwh)  </t>
  </si>
  <si>
    <t>TOT imponibile</t>
  </si>
  <si>
    <t>TOT con iva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</si>
</sst>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F400]h:mm:ss\ AM/PM"/>
    <numFmt numFmtId="165" formatCode="_-* #,##0.0000\ [$€-410]_-;\-* #,##0.0000\ [$€-410]_-;_-* &quot;-&quot;??\ [$€-410]_-;_-@_-"/>
    <numFmt numFmtId="166" formatCode="_-* #,##0.00\ [$€-410]_-;\-* #,##0.00\ [$€-410]_-;_-* &quot;-&quot;??\ [$€-410]_-;_-@_-"/>
    <numFmt numFmtId="167" formatCode="_-* #,##0.0000\ _€_-;\-* #,##0.0000\ _€_-;_-* &quot;-&quot;??\ _€_-;_-@_-"/>
    <numFmt numFmtId="168" formatCode="0.0000"/>
  </numFmts>
  <fonts count="6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libri"/>
      <family val="2"/>
    </font>
    <font>
      <sz val="8"/>
      <name val="Calibri"/>
      <family val="2"/>
    </font>
    <font>
      <sz val="11"/>
      <color indexed="8"/>
      <name val="Calibri"/>
      <family val="2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48">
    <xf numFmtId="0" fontId="0" fillId="0" borderId="0" xfId="0"/>
    <xf numFmtId="2" fontId="0" fillId="0" borderId="0" xfId="0" applyNumberFormat="1"/>
    <xf numFmtId="0" fontId="0" fillId="0" borderId="0" xfId="0" applyAlignment="1">
      <alignment wrapText="1"/>
    </xf>
    <xf numFmtId="0" fontId="0" fillId="0" borderId="2" xfId="0" applyBorder="1" applyAlignment="1">
      <alignment horizontal="right" wrapText="1"/>
    </xf>
    <xf numFmtId="164" fontId="0" fillId="0" borderId="2" xfId="0" applyNumberFormat="1" applyBorder="1" applyAlignment="1">
      <alignment horizontal="center"/>
    </xf>
    <xf numFmtId="0" fontId="0" fillId="0" borderId="2" xfId="0" applyBorder="1" applyAlignment="1">
      <alignment wrapText="1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right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/>
    <xf numFmtId="0" fontId="2" fillId="2" borderId="2" xfId="0" applyFont="1" applyFill="1" applyBorder="1" applyAlignment="1">
      <alignment horizontal="right" wrapText="1"/>
    </xf>
    <xf numFmtId="14" fontId="2" fillId="2" borderId="2" xfId="0" applyNumberFormat="1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21" fontId="2" fillId="2" borderId="2" xfId="0" applyNumberFormat="1" applyFont="1" applyFill="1" applyBorder="1" applyAlignment="1">
      <alignment horizontal="center"/>
    </xf>
    <xf numFmtId="20" fontId="2" fillId="2" borderId="2" xfId="0" applyNumberFormat="1" applyFont="1" applyFill="1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2" xfId="0" applyNumberFormat="1" applyBorder="1" applyAlignment="1">
      <alignment horizontal="right" vertical="center"/>
    </xf>
    <xf numFmtId="2" fontId="0" fillId="0" borderId="2" xfId="0" applyNumberFormat="1" applyBorder="1" applyAlignment="1">
      <alignment vertical="center"/>
    </xf>
    <xf numFmtId="10" fontId="0" fillId="0" borderId="2" xfId="2" applyNumberFormat="1" applyFont="1" applyBorder="1" applyAlignment="1">
      <alignment vertical="center"/>
    </xf>
    <xf numFmtId="0" fontId="2" fillId="2" borderId="2" xfId="0" applyFont="1" applyFill="1" applyBorder="1" applyAlignment="1">
      <alignment horizont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165" fontId="0" fillId="0" borderId="4" xfId="0" applyNumberFormat="1" applyBorder="1"/>
    <xf numFmtId="165" fontId="0" fillId="0" borderId="5" xfId="0" applyNumberFormat="1" applyBorder="1"/>
    <xf numFmtId="0" fontId="0" fillId="0" borderId="6" xfId="0" applyBorder="1" applyAlignment="1">
      <alignment horizontal="right" vertical="center"/>
    </xf>
    <xf numFmtId="2" fontId="0" fillId="0" borderId="3" xfId="0" applyNumberFormat="1" applyBorder="1"/>
    <xf numFmtId="2" fontId="0" fillId="0" borderId="7" xfId="0" applyNumberFormat="1" applyBorder="1"/>
    <xf numFmtId="166" fontId="0" fillId="3" borderId="6" xfId="0" applyNumberFormat="1" applyFill="1" applyBorder="1"/>
    <xf numFmtId="166" fontId="0" fillId="3" borderId="8" xfId="0" applyNumberFormat="1" applyFill="1" applyBorder="1"/>
    <xf numFmtId="167" fontId="5" fillId="0" borderId="1" xfId="1" applyNumberFormat="1" applyFont="1" applyFill="1" applyBorder="1" applyAlignment="1">
      <alignment horizontal="center" wrapText="1"/>
    </xf>
    <xf numFmtId="168" fontId="0" fillId="0" borderId="0" xfId="0" applyNumberFormat="1"/>
    <xf numFmtId="0" fontId="2" fillId="2" borderId="9" xfId="0" applyFont="1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166" fontId="0" fillId="0" borderId="14" xfId="0" applyNumberFormat="1" applyBorder="1"/>
    <xf numFmtId="166" fontId="0" fillId="0" borderId="12" xfId="0" applyNumberFormat="1" applyBorder="1"/>
    <xf numFmtId="166" fontId="0" fillId="0" borderId="13" xfId="0" applyNumberFormat="1" applyBorder="1"/>
    <xf numFmtId="166" fontId="0" fillId="0" borderId="14" xfId="3" applyNumberFormat="1" applyFont="1" applyBorder="1"/>
    <xf numFmtId="166" fontId="0" fillId="0" borderId="15" xfId="0" applyNumberFormat="1" applyBorder="1"/>
    <xf numFmtId="166" fontId="2" fillId="4" borderId="15" xfId="0" applyNumberFormat="1" applyFont="1" applyFill="1" applyBorder="1"/>
    <xf numFmtId="0" fontId="0" fillId="0" borderId="0" xfId="0" applyAlignment="1">
      <alignment horizontal="left"/>
    </xf>
    <xf numFmtId="0" fontId="0" fillId="0" borderId="16" xfId="0" applyBorder="1" applyAlignment="1">
      <alignment horizontal="right" vertical="center"/>
    </xf>
    <xf numFmtId="0" fontId="0" fillId="0" borderId="17" xfId="0" applyBorder="1" applyAlignment="1">
      <alignment horizontal="right" vertical="center"/>
    </xf>
    <xf numFmtId="0" fontId="0" fillId="0" borderId="18" xfId="0" applyBorder="1" applyAlignment="1">
      <alignment horizontal="right" vertical="center"/>
    </xf>
    <xf numFmtId="0" fontId="0" fillId="0" borderId="0" xfId="0" applyAlignment="1">
      <alignment horizontal="right"/>
    </xf>
  </cellXfs>
  <cellStyles count="4">
    <cellStyle name="Migliaia" xfId="1" builtinId="3"/>
    <cellStyle name="Normale" xfId="0" builtinId="0"/>
    <cellStyle name="Percentuale" xfId="2" builtinId="5"/>
    <cellStyle name="Valuta" xfId="3" builtinId="4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23"/>
  <sheetViews>
    <sheetView workbookViewId="0">
      <selection activeCell="A10" sqref="A10"/>
    </sheetView>
  </sheetViews>
  <sheetFormatPr defaultRowHeight="15"/>
  <cols>
    <col min="1" max="1" width="45.7109375" style="2" customWidth="1"/>
    <col min="2" max="7" width="13.7109375" bestFit="1" customWidth="1"/>
    <col min="8" max="8" width="12.140625" customWidth="1"/>
    <col min="9" max="9" width="10.5703125" bestFit="1" customWidth="1"/>
    <col min="10" max="10" width="10.5703125" customWidth="1"/>
    <col min="11" max="12" width="10.5703125" bestFit="1" customWidth="1"/>
  </cols>
  <sheetData>
    <row r="1" spans="1:12">
      <c r="A1" s="10" t="s">
        <v>1</v>
      </c>
      <c r="B1" s="11">
        <v>44735</v>
      </c>
      <c r="C1" s="11">
        <v>44740</v>
      </c>
      <c r="D1" s="11">
        <v>44742</v>
      </c>
      <c r="E1" s="11">
        <v>44743</v>
      </c>
      <c r="F1" s="11">
        <v>44743</v>
      </c>
      <c r="G1" s="11">
        <v>44746</v>
      </c>
      <c r="H1" s="11">
        <v>44747</v>
      </c>
      <c r="I1" s="11">
        <v>44747</v>
      </c>
      <c r="J1" s="11">
        <v>44798</v>
      </c>
      <c r="K1" s="11">
        <v>44806</v>
      </c>
      <c r="L1" s="11">
        <v>44846</v>
      </c>
    </row>
    <row r="2" spans="1:12">
      <c r="A2" s="10" t="s">
        <v>2</v>
      </c>
      <c r="B2" s="12">
        <v>0.61388888888888882</v>
      </c>
      <c r="C2" s="12">
        <v>0.34861111111111115</v>
      </c>
      <c r="D2" s="12">
        <v>0.33055555555555555</v>
      </c>
      <c r="E2" s="12">
        <v>0.35486111111111113</v>
      </c>
      <c r="F2" s="12">
        <v>0.6333333333333333</v>
      </c>
      <c r="G2" s="12">
        <v>0.37708333333333338</v>
      </c>
      <c r="H2" s="13">
        <v>0.37291666666666662</v>
      </c>
      <c r="I2" s="14">
        <v>0.65972222222222221</v>
      </c>
      <c r="J2" s="14">
        <v>0.70208333333333339</v>
      </c>
      <c r="K2" s="14">
        <v>0.41666666666666669</v>
      </c>
      <c r="L2" s="14">
        <v>0.58333333333333337</v>
      </c>
    </row>
    <row r="3" spans="1:12">
      <c r="A3" s="5"/>
      <c r="B3" s="4" t="s">
        <v>0</v>
      </c>
      <c r="C3" s="4" t="s">
        <v>0</v>
      </c>
      <c r="D3" s="4" t="s">
        <v>0</v>
      </c>
      <c r="E3" s="4" t="s">
        <v>0</v>
      </c>
      <c r="F3" s="4" t="s">
        <v>0</v>
      </c>
      <c r="G3" s="4" t="s">
        <v>0</v>
      </c>
      <c r="H3" s="6" t="s">
        <v>0</v>
      </c>
      <c r="I3" s="4" t="s">
        <v>0</v>
      </c>
      <c r="J3" s="4" t="s">
        <v>0</v>
      </c>
      <c r="K3" s="4" t="s">
        <v>0</v>
      </c>
      <c r="L3" s="4" t="s">
        <v>3</v>
      </c>
    </row>
    <row r="4" spans="1:12" ht="30">
      <c r="A4" s="7" t="s">
        <v>16</v>
      </c>
      <c r="B4" s="15">
        <v>0.2</v>
      </c>
      <c r="C4" s="15">
        <v>658.4</v>
      </c>
      <c r="D4" s="15">
        <v>952.6</v>
      </c>
      <c r="E4" s="15">
        <v>1091.4000000000001</v>
      </c>
      <c r="F4" s="15">
        <v>1124.5</v>
      </c>
      <c r="G4" s="15">
        <v>1501.7</v>
      </c>
      <c r="H4" s="15">
        <v>1650.2</v>
      </c>
      <c r="I4" s="15">
        <v>1688.8</v>
      </c>
      <c r="J4" s="15">
        <v>8959</v>
      </c>
      <c r="K4" s="15">
        <v>9953.6</v>
      </c>
      <c r="L4" s="15">
        <v>14420.3</v>
      </c>
    </row>
    <row r="5" spans="1:12">
      <c r="A5" s="3" t="s">
        <v>17</v>
      </c>
      <c r="B5" s="9"/>
      <c r="C5" s="9"/>
      <c r="D5" s="9"/>
      <c r="E5" s="9"/>
      <c r="F5" s="9"/>
      <c r="G5" s="9"/>
      <c r="H5" s="9"/>
      <c r="I5" s="9"/>
      <c r="J5" s="6">
        <v>0</v>
      </c>
      <c r="K5" s="6">
        <v>67.599999999999994</v>
      </c>
      <c r="L5" s="9">
        <v>694.1</v>
      </c>
    </row>
    <row r="7" spans="1:12" ht="60">
      <c r="A7" s="8" t="s">
        <v>18</v>
      </c>
      <c r="B7" s="16">
        <f>L4-B4+L5</f>
        <v>15114.199999999999</v>
      </c>
      <c r="C7" s="9"/>
    </row>
    <row r="8" spans="1:12" ht="30">
      <c r="A8" s="5" t="s">
        <v>19</v>
      </c>
      <c r="B8" s="17">
        <f>L1-B1</f>
        <v>111</v>
      </c>
      <c r="C8" s="9"/>
    </row>
    <row r="9" spans="1:12" ht="30">
      <c r="A9" s="5" t="s">
        <v>23</v>
      </c>
      <c r="B9" s="18">
        <f>B7/B8</f>
        <v>136.16396396396397</v>
      </c>
      <c r="C9" s="16" t="s">
        <v>30</v>
      </c>
    </row>
    <row r="10" spans="1:12" ht="45">
      <c r="A10" s="8" t="s">
        <v>21</v>
      </c>
      <c r="B10" s="16">
        <f>L5-J5</f>
        <v>694.1</v>
      </c>
      <c r="C10" s="16" t="s">
        <v>24</v>
      </c>
    </row>
    <row r="11" spans="1:12" ht="30">
      <c r="A11" s="5" t="s">
        <v>22</v>
      </c>
      <c r="B11" s="16">
        <f>L1-J1</f>
        <v>48</v>
      </c>
      <c r="C11" s="16"/>
    </row>
    <row r="12" spans="1:12" ht="60">
      <c r="A12" s="8" t="s">
        <v>20</v>
      </c>
      <c r="B12" s="16">
        <f>L4-J4</f>
        <v>5461.2999999999993</v>
      </c>
      <c r="C12" s="16" t="s">
        <v>25</v>
      </c>
    </row>
    <row r="13" spans="1:12" ht="30">
      <c r="A13" s="5" t="s">
        <v>26</v>
      </c>
      <c r="B13" s="19">
        <f>B10/B12</f>
        <v>0.1270942815813085</v>
      </c>
      <c r="C13" s="16" t="s">
        <v>27</v>
      </c>
    </row>
    <row r="14" spans="1:12" ht="30">
      <c r="A14" s="5" t="s">
        <v>29</v>
      </c>
      <c r="B14" s="19">
        <f>1-B13</f>
        <v>0.87290571841869147</v>
      </c>
      <c r="C14" s="16" t="s">
        <v>28</v>
      </c>
    </row>
    <row r="15" spans="1:12" ht="30">
      <c r="A15" s="5" t="s">
        <v>31</v>
      </c>
      <c r="B15" s="18">
        <f>B9*B14</f>
        <v>118.85830278670078</v>
      </c>
      <c r="C15" s="16"/>
    </row>
    <row r="19" spans="1:3">
      <c r="C19" s="1"/>
    </row>
    <row r="21" spans="1:3">
      <c r="A21" s="43"/>
      <c r="B21" s="43"/>
      <c r="C21" s="1"/>
    </row>
    <row r="23" spans="1:3">
      <c r="C23" s="1"/>
    </row>
  </sheetData>
  <mergeCells count="1">
    <mergeCell ref="A21:B21"/>
  </mergeCells>
  <phoneticPr fontId="3" type="noConversion"/>
  <pageMargins left="0.16" right="0.17" top="0.75" bottom="0.75" header="0.3" footer="0.3"/>
  <pageSetup paperSize="9" scale="79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34"/>
  <sheetViews>
    <sheetView tabSelected="1" topLeftCell="D1" workbookViewId="0">
      <selection activeCell="A8" sqref="A8:A10"/>
    </sheetView>
  </sheetViews>
  <sheetFormatPr defaultRowHeight="15"/>
  <cols>
    <col min="2" max="2" width="14.28515625" bestFit="1" customWidth="1"/>
    <col min="3" max="5" width="12.7109375" bestFit="1" customWidth="1"/>
    <col min="6" max="14" width="13.5703125" bestFit="1" customWidth="1"/>
    <col min="15" max="15" width="14.140625" bestFit="1" customWidth="1"/>
    <col min="16" max="16" width="13.42578125" customWidth="1"/>
  </cols>
  <sheetData>
    <row r="1" spans="1:16" ht="15.75" thickBot="1">
      <c r="A1" s="20" t="s">
        <v>32</v>
      </c>
      <c r="B1" s="20" t="s">
        <v>33</v>
      </c>
      <c r="C1" s="20" t="s">
        <v>4</v>
      </c>
      <c r="D1" s="20" t="s">
        <v>5</v>
      </c>
      <c r="E1" s="20" t="s">
        <v>6</v>
      </c>
      <c r="F1" s="20" t="s">
        <v>7</v>
      </c>
      <c r="G1" s="20" t="s">
        <v>8</v>
      </c>
      <c r="H1" s="20" t="s">
        <v>9</v>
      </c>
      <c r="I1" s="20" t="s">
        <v>10</v>
      </c>
      <c r="J1" s="20" t="s">
        <v>11</v>
      </c>
      <c r="K1" s="20" t="s">
        <v>12</v>
      </c>
      <c r="L1" s="20" t="s">
        <v>13</v>
      </c>
      <c r="M1" s="20" t="s">
        <v>14</v>
      </c>
      <c r="N1" s="20" t="s">
        <v>15</v>
      </c>
      <c r="O1" s="32" t="s">
        <v>38</v>
      </c>
      <c r="P1" s="32" t="s">
        <v>39</v>
      </c>
    </row>
    <row r="2" spans="1:16">
      <c r="A2" s="44">
        <v>2018</v>
      </c>
      <c r="B2" s="21" t="s">
        <v>34</v>
      </c>
      <c r="C2" s="26">
        <f>H18*31</f>
        <v>3684.6073863877241</v>
      </c>
      <c r="D2" s="26">
        <f>H18*28</f>
        <v>3328.0324780276219</v>
      </c>
      <c r="E2" s="26">
        <f>H18*31</f>
        <v>3684.6073863877241</v>
      </c>
      <c r="F2" s="26">
        <f>H18*30</f>
        <v>3565.7490836010234</v>
      </c>
      <c r="G2" s="26">
        <f>H18*31</f>
        <v>3684.6073863877241</v>
      </c>
      <c r="H2" s="26">
        <f>H18*30</f>
        <v>3565.7490836010234</v>
      </c>
      <c r="I2" s="26">
        <f>H18*31</f>
        <v>3684.6073863877241</v>
      </c>
      <c r="J2" s="26">
        <f>H18*31</f>
        <v>3684.6073863877241</v>
      </c>
      <c r="K2" s="26">
        <f>H18*30</f>
        <v>3565.7490836010234</v>
      </c>
      <c r="L2" s="26">
        <f>H18*31</f>
        <v>3684.6073863877241</v>
      </c>
      <c r="M2" s="26">
        <f>H18*30</f>
        <v>3565.7490836010234</v>
      </c>
      <c r="N2" s="27">
        <f>H18*31</f>
        <v>3684.6073863877241</v>
      </c>
      <c r="O2" s="35"/>
      <c r="P2" s="33"/>
    </row>
    <row r="3" spans="1:16">
      <c r="A3" s="45"/>
      <c r="B3" s="22" t="s">
        <v>35</v>
      </c>
      <c r="C3" s="30">
        <v>0.16819999999999999</v>
      </c>
      <c r="D3" s="30">
        <v>0.16569999999999999</v>
      </c>
      <c r="E3" s="30">
        <v>0.16159999999999999</v>
      </c>
      <c r="F3" s="23">
        <v>0.15640000000000001</v>
      </c>
      <c r="G3" s="23">
        <v>0.16</v>
      </c>
      <c r="H3" s="23">
        <v>0.16239999999999999</v>
      </c>
      <c r="I3" s="23">
        <v>0.16070000000000001</v>
      </c>
      <c r="J3" s="23">
        <v>0.1668</v>
      </c>
      <c r="K3" s="23">
        <v>0.17979999999999999</v>
      </c>
      <c r="L3" s="23">
        <v>0.17899999999999999</v>
      </c>
      <c r="M3" s="23">
        <v>0.17230000000000001</v>
      </c>
      <c r="N3" s="24">
        <v>0.1706</v>
      </c>
      <c r="O3" s="36"/>
      <c r="P3" s="34"/>
    </row>
    <row r="4" spans="1:16" ht="15.75" thickBot="1">
      <c r="A4" s="46"/>
      <c r="B4" s="25" t="s">
        <v>36</v>
      </c>
      <c r="C4" s="28">
        <f t="shared" ref="C4:N4" si="0">C3*C2</f>
        <v>619.75096239041511</v>
      </c>
      <c r="D4" s="28">
        <f t="shared" si="0"/>
        <v>551.45498160917691</v>
      </c>
      <c r="E4" s="28">
        <f t="shared" si="0"/>
        <v>595.43255364025617</v>
      </c>
      <c r="F4" s="28">
        <f t="shared" si="0"/>
        <v>557.68315667520005</v>
      </c>
      <c r="G4" s="28">
        <f t="shared" si="0"/>
        <v>589.5371818220359</v>
      </c>
      <c r="H4" s="28">
        <f t="shared" si="0"/>
        <v>579.07765117680617</v>
      </c>
      <c r="I4" s="28">
        <f t="shared" si="0"/>
        <v>592.11640699250734</v>
      </c>
      <c r="J4" s="28">
        <f t="shared" si="0"/>
        <v>614.59251204947236</v>
      </c>
      <c r="K4" s="28">
        <f t="shared" si="0"/>
        <v>641.12168523146397</v>
      </c>
      <c r="L4" s="28">
        <f t="shared" si="0"/>
        <v>659.54472216340264</v>
      </c>
      <c r="M4" s="28">
        <f t="shared" si="0"/>
        <v>614.37856710445635</v>
      </c>
      <c r="N4" s="29">
        <f t="shared" si="0"/>
        <v>628.59402011774569</v>
      </c>
      <c r="O4" s="37">
        <f>SUM(C4:N4)</f>
        <v>7243.2844009729388</v>
      </c>
      <c r="P4" s="34"/>
    </row>
    <row r="5" spans="1:16">
      <c r="A5" s="44">
        <v>2019</v>
      </c>
      <c r="B5" s="21" t="s">
        <v>34</v>
      </c>
      <c r="C5" s="26">
        <f>H18*31</f>
        <v>3684.6073863877241</v>
      </c>
      <c r="D5" s="26">
        <f>H18*28</f>
        <v>3328.0324780276219</v>
      </c>
      <c r="E5" s="26">
        <f>H18*31</f>
        <v>3684.6073863877241</v>
      </c>
      <c r="F5" s="26">
        <f>H18*30</f>
        <v>3565.7490836010234</v>
      </c>
      <c r="G5" s="26">
        <f>H18*31</f>
        <v>3684.6073863877241</v>
      </c>
      <c r="H5" s="26">
        <f>H18*30</f>
        <v>3565.7490836010234</v>
      </c>
      <c r="I5" s="26">
        <f>H18*31</f>
        <v>3684.6073863877241</v>
      </c>
      <c r="J5" s="26">
        <f>H18*31</f>
        <v>3684.6073863877241</v>
      </c>
      <c r="K5" s="26">
        <f>H18*30</f>
        <v>3565.7490836010234</v>
      </c>
      <c r="L5" s="26">
        <f>H18*31</f>
        <v>3684.6073863877241</v>
      </c>
      <c r="M5" s="26">
        <f>H18*30</f>
        <v>3565.7490836010234</v>
      </c>
      <c r="N5" s="27">
        <f>H18*31</f>
        <v>3684.6073863877241</v>
      </c>
      <c r="O5" s="35"/>
      <c r="P5" s="34"/>
    </row>
    <row r="6" spans="1:16">
      <c r="A6" s="45"/>
      <c r="B6" s="22" t="s">
        <v>35</v>
      </c>
      <c r="C6" s="30">
        <v>0.17825607476635513</v>
      </c>
      <c r="D6" s="30">
        <v>0.18136566667722623</v>
      </c>
      <c r="E6" s="30">
        <v>0.18001783710693633</v>
      </c>
      <c r="F6" s="23">
        <v>0.18694440166332973</v>
      </c>
      <c r="G6" s="23">
        <v>0.18386161554725286</v>
      </c>
      <c r="H6" s="23">
        <v>0.18222531621672644</v>
      </c>
      <c r="I6" s="23">
        <v>0.1789995423340961</v>
      </c>
      <c r="J6" s="23">
        <v>0.18700440787540407</v>
      </c>
      <c r="K6" s="23">
        <v>0.18860236077920195</v>
      </c>
      <c r="L6" s="23">
        <v>0.1841189140452815</v>
      </c>
      <c r="M6" s="23">
        <v>0.18271148292848649</v>
      </c>
      <c r="N6" s="24">
        <v>0.18426127527216174</v>
      </c>
      <c r="O6" s="36"/>
      <c r="P6" s="34"/>
    </row>
    <row r="7" spans="1:16" ht="15.75" thickBot="1">
      <c r="A7" s="46"/>
      <c r="B7" s="25" t="s">
        <v>36</v>
      </c>
      <c r="C7" s="28">
        <f t="shared" ref="C7:N7" si="1">C6*C5</f>
        <v>656.80364975259454</v>
      </c>
      <c r="D7" s="28">
        <f t="shared" si="1"/>
        <v>603.59082910094094</v>
      </c>
      <c r="E7" s="28">
        <f t="shared" si="1"/>
        <v>663.29505228575977</v>
      </c>
      <c r="F7" s="28">
        <f t="shared" si="1"/>
        <v>666.59682891535965</v>
      </c>
      <c r="G7" s="28">
        <f t="shared" si="1"/>
        <v>677.45786671858787</v>
      </c>
      <c r="H7" s="28">
        <f t="shared" si="1"/>
        <v>649.76975430869902</v>
      </c>
      <c r="I7" s="28">
        <f t="shared" si="1"/>
        <v>659.54303584423258</v>
      </c>
      <c r="J7" s="28">
        <f t="shared" si="1"/>
        <v>689.03782254477653</v>
      </c>
      <c r="K7" s="28">
        <f t="shared" si="1"/>
        <v>672.50869511342898</v>
      </c>
      <c r="L7" s="28">
        <f t="shared" si="1"/>
        <v>678.40591066493073</v>
      </c>
      <c r="M7" s="28">
        <f t="shared" si="1"/>
        <v>651.5033028156347</v>
      </c>
      <c r="N7" s="29">
        <f t="shared" si="1"/>
        <v>678.93045589302881</v>
      </c>
      <c r="O7" s="37">
        <f>SUM(C7:N7)</f>
        <v>7947.4432039579751</v>
      </c>
      <c r="P7" s="34"/>
    </row>
    <row r="8" spans="1:16">
      <c r="A8" s="44">
        <v>2020</v>
      </c>
      <c r="B8" s="21" t="s">
        <v>34</v>
      </c>
      <c r="C8" s="26">
        <f>H18*31</f>
        <v>3684.6073863877241</v>
      </c>
      <c r="D8" s="26">
        <f>H18*29</f>
        <v>3446.8907808143226</v>
      </c>
      <c r="E8" s="26">
        <f>H18*31</f>
        <v>3684.6073863877241</v>
      </c>
      <c r="F8" s="26">
        <f>H18*30</f>
        <v>3565.7490836010234</v>
      </c>
      <c r="G8" s="26">
        <f>H18*31</f>
        <v>3684.6073863877241</v>
      </c>
      <c r="H8" s="26">
        <f>F8</f>
        <v>3565.7490836010234</v>
      </c>
      <c r="I8" s="26">
        <f>G8</f>
        <v>3684.6073863877241</v>
      </c>
      <c r="J8" s="26">
        <f>I8</f>
        <v>3684.6073863877241</v>
      </c>
      <c r="K8" s="26">
        <f>F8</f>
        <v>3565.7490836010234</v>
      </c>
      <c r="L8" s="26">
        <f>J8</f>
        <v>3684.6073863877241</v>
      </c>
      <c r="M8" s="26">
        <f>K8</f>
        <v>3565.7490836010234</v>
      </c>
      <c r="N8" s="27">
        <f>L8</f>
        <v>3684.6073863877241</v>
      </c>
      <c r="O8" s="38"/>
      <c r="P8" s="34"/>
    </row>
    <row r="9" spans="1:16">
      <c r="A9" s="45"/>
      <c r="B9" s="22" t="s">
        <v>35</v>
      </c>
      <c r="C9" s="30">
        <v>0.17753960047975514</v>
      </c>
      <c r="D9" s="30">
        <v>0.16533926184846306</v>
      </c>
      <c r="E9" s="30">
        <v>0.15716988270904275</v>
      </c>
      <c r="F9" s="23">
        <v>0.1522</v>
      </c>
      <c r="G9" s="23">
        <v>0.1522</v>
      </c>
      <c r="H9" s="23">
        <v>0.1522</v>
      </c>
      <c r="I9" s="23">
        <v>0.1207</v>
      </c>
      <c r="J9" s="23">
        <v>0.1207</v>
      </c>
      <c r="K9" s="23">
        <v>0.1207</v>
      </c>
      <c r="L9" s="23">
        <v>0.14480000000000001</v>
      </c>
      <c r="M9" s="23">
        <v>0.14480000000000001</v>
      </c>
      <c r="N9" s="24">
        <v>0.14480000000000001</v>
      </c>
      <c r="O9" s="39"/>
      <c r="P9" s="34"/>
    </row>
    <row r="10" spans="1:16" ht="15.75" thickBot="1">
      <c r="A10" s="46"/>
      <c r="B10" s="25" t="s">
        <v>36</v>
      </c>
      <c r="C10" s="28">
        <f>C9*C8</f>
        <v>654.16372330403135</v>
      </c>
      <c r="D10" s="28">
        <f>D9*D8</f>
        <v>569.90637737211262</v>
      </c>
      <c r="E10" s="28">
        <f>E9*E8</f>
        <v>579.10931074743121</v>
      </c>
      <c r="F10" s="28">
        <f>F9*F8</f>
        <v>542.70701052407571</v>
      </c>
      <c r="G10" s="28">
        <f t="shared" ref="G10:N10" si="2">G9*G8</f>
        <v>560.79724420821162</v>
      </c>
      <c r="H10" s="28">
        <f t="shared" si="2"/>
        <v>542.70701052407571</v>
      </c>
      <c r="I10" s="28">
        <f t="shared" si="2"/>
        <v>444.73211153699833</v>
      </c>
      <c r="J10" s="28">
        <f t="shared" si="2"/>
        <v>444.73211153699833</v>
      </c>
      <c r="K10" s="28">
        <f t="shared" si="2"/>
        <v>430.38591439064351</v>
      </c>
      <c r="L10" s="28">
        <f t="shared" si="2"/>
        <v>533.53114954894249</v>
      </c>
      <c r="M10" s="28">
        <f t="shared" si="2"/>
        <v>516.32046730542822</v>
      </c>
      <c r="N10" s="29">
        <f t="shared" si="2"/>
        <v>533.53114954894249</v>
      </c>
      <c r="O10" s="40">
        <f>SUM(C10:N10)</f>
        <v>6352.6235805478909</v>
      </c>
      <c r="P10" s="34"/>
    </row>
    <row r="11" spans="1:16">
      <c r="A11" s="44">
        <v>2021</v>
      </c>
      <c r="B11" s="21" t="s">
        <v>34</v>
      </c>
      <c r="C11" s="26">
        <f>H18*31</f>
        <v>3684.6073863877241</v>
      </c>
      <c r="D11" s="26">
        <f>H18*28</f>
        <v>3328.0324780276219</v>
      </c>
      <c r="E11" s="26">
        <f>C11</f>
        <v>3684.6073863877241</v>
      </c>
      <c r="F11" s="26">
        <f>F8</f>
        <v>3565.7490836010234</v>
      </c>
      <c r="G11" s="26">
        <f>G8</f>
        <v>3684.6073863877241</v>
      </c>
      <c r="H11" s="26">
        <f t="shared" ref="H11:N11" si="3">H8</f>
        <v>3565.7490836010234</v>
      </c>
      <c r="I11" s="26">
        <f t="shared" si="3"/>
        <v>3684.6073863877241</v>
      </c>
      <c r="J11" s="26">
        <f t="shared" si="3"/>
        <v>3684.6073863877241</v>
      </c>
      <c r="K11" s="26">
        <f t="shared" si="3"/>
        <v>3565.7490836010234</v>
      </c>
      <c r="L11" s="26">
        <f t="shared" si="3"/>
        <v>3684.6073863877241</v>
      </c>
      <c r="M11" s="26">
        <f t="shared" si="3"/>
        <v>3565.7490836010234</v>
      </c>
      <c r="N11" s="27">
        <f t="shared" si="3"/>
        <v>3684.6073863877241</v>
      </c>
      <c r="O11" s="38"/>
      <c r="P11" s="34"/>
    </row>
    <row r="12" spans="1:16">
      <c r="A12" s="45"/>
      <c r="B12" s="22" t="s">
        <v>35</v>
      </c>
      <c r="C12" s="23">
        <v>0.16420000000000001</v>
      </c>
      <c r="D12" s="23">
        <v>0.16420000000000001</v>
      </c>
      <c r="E12" s="23">
        <v>0.16420000000000001</v>
      </c>
      <c r="F12" s="23">
        <v>0.16639999999999999</v>
      </c>
      <c r="G12" s="23">
        <v>0.16639999999999999</v>
      </c>
      <c r="H12" s="23">
        <v>0.16639999999999999</v>
      </c>
      <c r="I12" s="23">
        <v>0.19339999999999999</v>
      </c>
      <c r="J12" s="23">
        <v>0.19339999999999999</v>
      </c>
      <c r="K12" s="23">
        <v>0.19339999999999999</v>
      </c>
      <c r="L12" s="23">
        <v>0.22289999999999999</v>
      </c>
      <c r="M12" s="23">
        <v>0.22289999999999999</v>
      </c>
      <c r="N12" s="24">
        <v>0.22289999999999999</v>
      </c>
      <c r="O12" s="39"/>
      <c r="P12" s="34"/>
    </row>
    <row r="13" spans="1:16" ht="15.75" thickBot="1">
      <c r="A13" s="46"/>
      <c r="B13" s="25" t="s">
        <v>36</v>
      </c>
      <c r="C13" s="28">
        <f>C12*C11</f>
        <v>605.01253284486438</v>
      </c>
      <c r="D13" s="28">
        <f t="shared" ref="D13:N13" si="4">D12*D11</f>
        <v>546.46293289213554</v>
      </c>
      <c r="E13" s="28">
        <f t="shared" si="4"/>
        <v>605.01253284486438</v>
      </c>
      <c r="F13" s="28">
        <f t="shared" si="4"/>
        <v>593.34064751121025</v>
      </c>
      <c r="G13" s="28">
        <f t="shared" si="4"/>
        <v>613.11866909491721</v>
      </c>
      <c r="H13" s="28">
        <f t="shared" si="4"/>
        <v>593.34064751121025</v>
      </c>
      <c r="I13" s="28">
        <f t="shared" si="4"/>
        <v>712.60306852738574</v>
      </c>
      <c r="J13" s="28">
        <f t="shared" si="4"/>
        <v>712.60306852738574</v>
      </c>
      <c r="K13" s="28">
        <f t="shared" si="4"/>
        <v>689.61587276843784</v>
      </c>
      <c r="L13" s="28">
        <f t="shared" si="4"/>
        <v>821.29898642582361</v>
      </c>
      <c r="M13" s="28">
        <f t="shared" si="4"/>
        <v>794.80547073466801</v>
      </c>
      <c r="N13" s="29">
        <f t="shared" si="4"/>
        <v>821.29898642582361</v>
      </c>
      <c r="O13" s="37">
        <f>SUM(C13:N13)</f>
        <v>8108.5134161087253</v>
      </c>
      <c r="P13" s="34"/>
    </row>
    <row r="14" spans="1:16">
      <c r="A14" s="44">
        <v>2022</v>
      </c>
      <c r="B14" s="21" t="s">
        <v>34</v>
      </c>
      <c r="C14" s="26">
        <f>C11</f>
        <v>3684.6073863877241</v>
      </c>
      <c r="D14" s="26">
        <f t="shared" ref="D14:N14" si="5">D11</f>
        <v>3328.0324780276219</v>
      </c>
      <c r="E14" s="26">
        <f t="shared" si="5"/>
        <v>3684.6073863877241</v>
      </c>
      <c r="F14" s="26">
        <f t="shared" si="5"/>
        <v>3565.7490836010234</v>
      </c>
      <c r="G14" s="26">
        <f t="shared" si="5"/>
        <v>3684.6073863877241</v>
      </c>
      <c r="H14" s="26">
        <f t="shared" si="5"/>
        <v>3565.7490836010234</v>
      </c>
      <c r="I14" s="26">
        <f t="shared" si="5"/>
        <v>3684.6073863877241</v>
      </c>
      <c r="J14" s="26">
        <f t="shared" si="5"/>
        <v>3684.6073863877241</v>
      </c>
      <c r="K14" s="26">
        <f t="shared" si="5"/>
        <v>3565.7490836010234</v>
      </c>
      <c r="L14" s="26">
        <f t="shared" si="5"/>
        <v>3684.6073863877241</v>
      </c>
      <c r="M14" s="26">
        <f t="shared" si="5"/>
        <v>3565.7490836010234</v>
      </c>
      <c r="N14" s="27">
        <f t="shared" si="5"/>
        <v>3684.6073863877241</v>
      </c>
      <c r="O14" s="38"/>
      <c r="P14" s="34"/>
    </row>
    <row r="15" spans="1:16">
      <c r="A15" s="45"/>
      <c r="B15" s="22" t="s">
        <v>35</v>
      </c>
      <c r="C15" s="23">
        <v>0.31369999999999998</v>
      </c>
      <c r="D15" s="23">
        <v>0.31369999999999998</v>
      </c>
      <c r="E15" s="23">
        <v>0.41339999999999999</v>
      </c>
      <c r="F15" s="23">
        <v>0.33500000000000002</v>
      </c>
      <c r="G15" s="23">
        <v>0.315</v>
      </c>
      <c r="H15" s="23">
        <v>0.36149999999999999</v>
      </c>
      <c r="I15" s="23">
        <v>0.56100000000000005</v>
      </c>
      <c r="J15" s="23">
        <v>0.64180000000000004</v>
      </c>
      <c r="K15" s="23">
        <v>0.50800000000000001</v>
      </c>
      <c r="L15" s="23">
        <v>0.55269999999999997</v>
      </c>
      <c r="M15" s="23">
        <v>0.61329999999999996</v>
      </c>
      <c r="N15" s="24">
        <v>0.61709999999999998</v>
      </c>
      <c r="O15" s="39"/>
      <c r="P15" s="34"/>
    </row>
    <row r="16" spans="1:16" ht="15.75" thickBot="1">
      <c r="A16" s="46"/>
      <c r="B16" s="25" t="s">
        <v>36</v>
      </c>
      <c r="C16" s="28">
        <f t="shared" ref="C16:I16" si="6">C15*C14</f>
        <v>1155.861337109829</v>
      </c>
      <c r="D16" s="28">
        <f t="shared" si="6"/>
        <v>1044.003788357265</v>
      </c>
      <c r="E16" s="28">
        <f t="shared" si="6"/>
        <v>1523.2166935326852</v>
      </c>
      <c r="F16" s="28">
        <f t="shared" si="6"/>
        <v>1194.5259430063429</v>
      </c>
      <c r="G16" s="28">
        <f t="shared" si="6"/>
        <v>1160.6513267121331</v>
      </c>
      <c r="H16" s="28">
        <f t="shared" si="6"/>
        <v>1289.0182937217699</v>
      </c>
      <c r="I16" s="28">
        <f t="shared" si="6"/>
        <v>2067.0647437635134</v>
      </c>
      <c r="J16" s="28">
        <f>J15*J14</f>
        <v>2364.7810205836413</v>
      </c>
      <c r="K16" s="28">
        <f>K15*K14</f>
        <v>1811.4005344693198</v>
      </c>
      <c r="L16" s="28">
        <f>L15*L14</f>
        <v>2036.482502456495</v>
      </c>
      <c r="M16" s="28">
        <f>M15*M14</f>
        <v>2186.8739129725077</v>
      </c>
      <c r="N16" s="29">
        <f>N15*N14</f>
        <v>2273.7712181398647</v>
      </c>
      <c r="O16" s="37">
        <f>SUM(C16:N16)</f>
        <v>20107.651314825365</v>
      </c>
      <c r="P16" s="34"/>
    </row>
    <row r="17" spans="1:16" ht="35.450000000000003" customHeight="1" thickBot="1">
      <c r="O17" s="41">
        <f>SUM(O4:O16)</f>
        <v>49759.5159164129</v>
      </c>
      <c r="P17" s="42">
        <f>O17*1.22</f>
        <v>60706.609418023734</v>
      </c>
    </row>
    <row r="18" spans="1:16">
      <c r="A18" s="47" t="s">
        <v>37</v>
      </c>
      <c r="B18" s="47"/>
      <c r="C18" s="47"/>
      <c r="D18" s="47"/>
      <c r="E18" s="47"/>
      <c r="F18" s="47"/>
      <c r="G18" s="47"/>
      <c r="H18" s="1">
        <f ca="1">Foglio1!B15</f>
        <v>118.85830278670078</v>
      </c>
    </row>
    <row r="34" spans="11:21">
      <c r="K34" s="31"/>
      <c r="L34" s="31"/>
      <c r="M34" s="31"/>
      <c r="N34" s="31"/>
      <c r="O34" s="31"/>
      <c r="P34" s="31"/>
      <c r="Q34" s="31"/>
      <c r="R34" s="31"/>
      <c r="S34" s="31"/>
      <c r="T34" s="31"/>
      <c r="U34" s="31"/>
    </row>
  </sheetData>
  <mergeCells count="6">
    <mergeCell ref="A2:A4"/>
    <mergeCell ref="A5:A7"/>
    <mergeCell ref="A18:G18"/>
    <mergeCell ref="A8:A10"/>
    <mergeCell ref="A11:A13"/>
    <mergeCell ref="A14:A16"/>
  </mergeCells>
  <phoneticPr fontId="3" type="noConversion"/>
  <pageMargins left="0.17" right="0.04" top="0.75" bottom="0.75" header="0.3" footer="0.3"/>
  <pageSetup paperSize="9" scale="69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Company>Rekeep Spa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Mainini Stefano</dc:creator>
  <cp:lastModifiedBy>mtruzzi</cp:lastModifiedBy>
  <cp:lastPrinted>2022-10-28T10:24:24Z</cp:lastPrinted>
  <dcterms:created xsi:type="dcterms:W3CDTF">2022-06-29T12:06:26Z</dcterms:created>
  <dcterms:modified xsi:type="dcterms:W3CDTF">2022-10-28T10:24:26Z</dcterms:modified>
</cp:coreProperties>
</file>